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enneth.kort\Desktop\"/>
    </mc:Choice>
  </mc:AlternateContent>
  <xr:revisionPtr revIDLastSave="0" documentId="8_{070D140D-7237-47D1-982A-C9FA2BFEBEEB}" xr6:coauthVersionLast="47" xr6:coauthVersionMax="47" xr10:uidLastSave="{00000000-0000-0000-0000-000000000000}"/>
  <bookViews>
    <workbookView xWindow="-120" yWindow="-60" windowWidth="29040" windowHeight="15930" tabRatio="930" xr2:uid="{C21FB229-6237-45EF-BB3A-44157E74598B}"/>
  </bookViews>
  <sheets>
    <sheet name="Introduction" sheetId="1" r:id="rId1"/>
    <sheet name="LCOS Calculator - Project" sheetId="3" r:id="rId2"/>
    <sheet name="LCOS Calculator - Future" sheetId="12" r:id="rId3"/>
    <sheet name="Capital Cost Guide" sheetId="8" r:id="rId4"/>
    <sheet name="Terminology &amp; Documentation" sheetId="7" r:id="rId5"/>
    <sheet name="Assumptions &amp; Parameters" sheetId="5" r:id="rId6"/>
  </sheets>
  <definedNames>
    <definedName name="analysis_period">'Assumptions &amp; Parameters'!$J$20</definedName>
    <definedName name="bidirectional_inverter_efficiency">'Assumptions &amp; Parameters'!$J$25</definedName>
    <definedName name="bidirectional_transformer_efficiency">'Assumptions &amp; Parameters'!$J$28</definedName>
    <definedName name="cost_of_equity_nominal">'Assumptions &amp; Parameters'!$J$11</definedName>
    <definedName name="cost_of_equity_real">'Assumptions &amp; Parameters'!$J$12</definedName>
    <definedName name="CRF_real" localSheetId="2">'LCOS Calculator - Future'!$G$148</definedName>
    <definedName name="CRF_real">'LCOS Calculator - Project'!$G$148</definedName>
    <definedName name="debt_fraction">'Assumptions &amp; Parameters'!$J$13</definedName>
    <definedName name="electricity_cost">'Assumptions &amp; Parameters'!$J$19</definedName>
    <definedName name="inflation_rate">'Assumptions &amp; Parameters'!$J$8</definedName>
    <definedName name="insurance">'Assumptions &amp; Parameters'!$J$16</definedName>
    <definedName name="interest_rate_nominal">'Assumptions &amp; Parameters'!$J$9</definedName>
    <definedName name="interest_rate_real">'Assumptions &amp; Parameters'!$J$10</definedName>
    <definedName name="ITC" localSheetId="2">'LCOS Calculator - Future'!$G$144</definedName>
    <definedName name="ITC">'LCOS Calculator - Project'!$G$144</definedName>
    <definedName name="property_tax">'Assumptions &amp; Parameters'!$J$15</definedName>
    <definedName name="PVD" localSheetId="2">'LCOS Calculator - Future'!$G$145</definedName>
    <definedName name="PVD">'LCOS Calculator - Project'!$G$145</definedName>
    <definedName name="rectifier_efficiency">'Assumptions &amp; Parameters'!$J$27</definedName>
    <definedName name="tax_rate">'Assumptions &amp; Parameters'!$J$14</definedName>
    <definedName name="unidirectional_inverter_efficiency">'Assumptions &amp; Parameters'!$J$26</definedName>
    <definedName name="WACC_nominal">'Assumptions &amp; Parameters'!$J$17</definedName>
    <definedName name="WACC_real">'Assumptions &amp; Parameters'!$J$18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8" i="3" l="1"/>
  <c r="D118" i="3"/>
  <c r="D124" i="3" l="1"/>
  <c r="BL196" i="12"/>
  <c r="BK196" i="12"/>
  <c r="BJ196" i="12"/>
  <c r="BI196" i="12"/>
  <c r="BH196" i="12"/>
  <c r="BG196" i="12"/>
  <c r="BF196" i="12"/>
  <c r="BE196" i="12"/>
  <c r="BD196" i="12"/>
  <c r="BC196" i="12"/>
  <c r="BB196" i="12"/>
  <c r="BA196" i="12"/>
  <c r="AZ196" i="12"/>
  <c r="AY196" i="12"/>
  <c r="AX196" i="12"/>
  <c r="AW196" i="12"/>
  <c r="AV196" i="12"/>
  <c r="AU196" i="12"/>
  <c r="AT196" i="12"/>
  <c r="AS196" i="12"/>
  <c r="AR196" i="12"/>
  <c r="AQ196" i="12"/>
  <c r="AP196" i="12"/>
  <c r="AO196" i="12"/>
  <c r="AN196" i="12"/>
  <c r="AM196" i="12"/>
  <c r="AL196" i="12"/>
  <c r="AK196" i="12"/>
  <c r="AJ196" i="12"/>
  <c r="AI196" i="12"/>
  <c r="AH196" i="12"/>
  <c r="AG196" i="12"/>
  <c r="AF196" i="12"/>
  <c r="AE196" i="12"/>
  <c r="AD196" i="12"/>
  <c r="AC196" i="12"/>
  <c r="AB196" i="12"/>
  <c r="AA196" i="12"/>
  <c r="Z196" i="12"/>
  <c r="Y196" i="12"/>
  <c r="X196" i="12"/>
  <c r="W196" i="12"/>
  <c r="V196" i="12"/>
  <c r="U196" i="12"/>
  <c r="T196" i="12"/>
  <c r="BL195" i="12"/>
  <c r="BK195" i="12"/>
  <c r="BJ195" i="12"/>
  <c r="BI195" i="12"/>
  <c r="BH195" i="12"/>
  <c r="BG195" i="12"/>
  <c r="BF195" i="12"/>
  <c r="BE195" i="12"/>
  <c r="BD195" i="12"/>
  <c r="BC195" i="12"/>
  <c r="BB195" i="12"/>
  <c r="BA195" i="12"/>
  <c r="AZ195" i="12"/>
  <c r="AY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BL194" i="12"/>
  <c r="BK194" i="12"/>
  <c r="BJ194" i="12"/>
  <c r="BI194" i="12"/>
  <c r="BH194" i="12"/>
  <c r="BG194" i="12"/>
  <c r="BF194" i="12"/>
  <c r="BE194" i="12"/>
  <c r="BD194" i="12"/>
  <c r="BC194" i="12"/>
  <c r="BB194" i="12"/>
  <c r="BA194" i="12"/>
  <c r="AZ194" i="12"/>
  <c r="AY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BL193" i="12"/>
  <c r="BK193" i="12"/>
  <c r="BJ193" i="12"/>
  <c r="BI193" i="12"/>
  <c r="BH193" i="12"/>
  <c r="BG193" i="12"/>
  <c r="BF193" i="12"/>
  <c r="BE193" i="12"/>
  <c r="BD193" i="12"/>
  <c r="BC193" i="12"/>
  <c r="BB193" i="12"/>
  <c r="BA193" i="12"/>
  <c r="AZ193" i="12"/>
  <c r="AY193" i="12"/>
  <c r="AX193" i="12"/>
  <c r="AW193" i="12"/>
  <c r="AV193" i="12"/>
  <c r="AU193" i="12"/>
  <c r="AT193" i="12"/>
  <c r="AS193" i="12"/>
  <c r="AR193" i="12"/>
  <c r="AQ193" i="12"/>
  <c r="AP193" i="12"/>
  <c r="AO193" i="12"/>
  <c r="AN193" i="12"/>
  <c r="AM193" i="12"/>
  <c r="AL193" i="12"/>
  <c r="AK193" i="12"/>
  <c r="AJ193" i="12"/>
  <c r="AI193" i="12"/>
  <c r="AH193" i="12"/>
  <c r="AG193" i="12"/>
  <c r="AF193" i="12"/>
  <c r="AE193" i="12"/>
  <c r="AD193" i="12"/>
  <c r="AC193" i="12"/>
  <c r="AB193" i="12"/>
  <c r="AA193" i="12"/>
  <c r="Z193" i="12"/>
  <c r="Y193" i="12"/>
  <c r="X193" i="12"/>
  <c r="W193" i="12"/>
  <c r="V193" i="12"/>
  <c r="U193" i="12"/>
  <c r="T193" i="12"/>
  <c r="BL190" i="12"/>
  <c r="BK190" i="12"/>
  <c r="BJ190" i="12"/>
  <c r="BI190" i="12"/>
  <c r="BH190" i="12"/>
  <c r="BG190" i="12"/>
  <c r="BF190" i="12"/>
  <c r="BE190" i="12"/>
  <c r="BD190" i="12"/>
  <c r="BC190" i="12"/>
  <c r="BB190" i="12"/>
  <c r="BA190" i="12"/>
  <c r="AZ190" i="12"/>
  <c r="AY190" i="12"/>
  <c r="AX190" i="12"/>
  <c r="AW190" i="12"/>
  <c r="AV190" i="12"/>
  <c r="AU190" i="12"/>
  <c r="AT190" i="12"/>
  <c r="AS190" i="12"/>
  <c r="AR190" i="12"/>
  <c r="AQ190" i="12"/>
  <c r="AP190" i="12"/>
  <c r="AO190" i="12"/>
  <c r="AN190" i="12"/>
  <c r="AM190" i="12"/>
  <c r="AL190" i="12"/>
  <c r="AK190" i="12"/>
  <c r="AJ190" i="12"/>
  <c r="AI190" i="12"/>
  <c r="AH190" i="12"/>
  <c r="AG190" i="12"/>
  <c r="AF190" i="12"/>
  <c r="AE190" i="12"/>
  <c r="AD190" i="12"/>
  <c r="AC190" i="12"/>
  <c r="AB190" i="12"/>
  <c r="AA190" i="12"/>
  <c r="Z190" i="12"/>
  <c r="Y190" i="12"/>
  <c r="X190" i="12"/>
  <c r="W190" i="12"/>
  <c r="V190" i="12"/>
  <c r="U190" i="12"/>
  <c r="T190" i="12"/>
  <c r="BL189" i="12"/>
  <c r="BK189" i="12"/>
  <c r="BJ189" i="12"/>
  <c r="BI189" i="12"/>
  <c r="BH189" i="12"/>
  <c r="BG189" i="12"/>
  <c r="BF189" i="12"/>
  <c r="BE189" i="12"/>
  <c r="BD189" i="12"/>
  <c r="BC189" i="12"/>
  <c r="BB189" i="12"/>
  <c r="BA189" i="12"/>
  <c r="AZ189" i="12"/>
  <c r="AY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BL188" i="12"/>
  <c r="BK188" i="12"/>
  <c r="BJ188" i="12"/>
  <c r="BI188" i="12"/>
  <c r="BH188" i="12"/>
  <c r="BG188" i="12"/>
  <c r="BF188" i="12"/>
  <c r="BE188" i="12"/>
  <c r="BD188" i="12"/>
  <c r="BC188" i="12"/>
  <c r="BB188" i="12"/>
  <c r="BA188" i="12"/>
  <c r="AZ188" i="12"/>
  <c r="AY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BL187" i="12"/>
  <c r="BK187" i="12"/>
  <c r="BJ187" i="12"/>
  <c r="BI187" i="12"/>
  <c r="BH187" i="12"/>
  <c r="BG187" i="12"/>
  <c r="BF187" i="12"/>
  <c r="BE187" i="12"/>
  <c r="BD187" i="12"/>
  <c r="BC187" i="12"/>
  <c r="BB187" i="12"/>
  <c r="BA187" i="12"/>
  <c r="AZ187" i="12"/>
  <c r="AY187" i="12"/>
  <c r="AX187" i="12"/>
  <c r="AW187" i="12"/>
  <c r="AV187" i="12"/>
  <c r="AU187" i="12"/>
  <c r="AT187" i="12"/>
  <c r="AS187" i="12"/>
  <c r="AR187" i="12"/>
  <c r="AQ187" i="12"/>
  <c r="AP187" i="12"/>
  <c r="AO187" i="12"/>
  <c r="AN187" i="12"/>
  <c r="AM187" i="12"/>
  <c r="AL187" i="12"/>
  <c r="AK187" i="12"/>
  <c r="AJ187" i="12"/>
  <c r="AI187" i="12"/>
  <c r="AH187" i="12"/>
  <c r="AG187" i="12"/>
  <c r="AF187" i="12"/>
  <c r="AE187" i="12"/>
  <c r="AD187" i="12"/>
  <c r="AC187" i="12"/>
  <c r="AB187" i="12"/>
  <c r="AA187" i="12"/>
  <c r="Z187" i="12"/>
  <c r="Y187" i="12"/>
  <c r="X187" i="12"/>
  <c r="W187" i="12"/>
  <c r="V187" i="12"/>
  <c r="U187" i="12"/>
  <c r="T187" i="12"/>
  <c r="BL186" i="12"/>
  <c r="BK186" i="12"/>
  <c r="BJ186" i="12"/>
  <c r="BI186" i="12"/>
  <c r="BH186" i="12"/>
  <c r="BG186" i="12"/>
  <c r="BF186" i="12"/>
  <c r="BE186" i="12"/>
  <c r="BD186" i="12"/>
  <c r="BC186" i="12"/>
  <c r="BB186" i="12"/>
  <c r="BA186" i="12"/>
  <c r="AZ186" i="12"/>
  <c r="AY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BL185" i="12"/>
  <c r="BK185" i="12"/>
  <c r="BJ185" i="12"/>
  <c r="BI185" i="12"/>
  <c r="BH185" i="12"/>
  <c r="BG185" i="12"/>
  <c r="BF185" i="12"/>
  <c r="BE185" i="12"/>
  <c r="BD185" i="12"/>
  <c r="BC185" i="12"/>
  <c r="BB185" i="12"/>
  <c r="BA185" i="12"/>
  <c r="AZ185" i="12"/>
  <c r="AY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G153" i="12"/>
  <c r="G156" i="12" s="1"/>
  <c r="G148" i="12"/>
  <c r="G146" i="12"/>
  <c r="G147" i="12" s="1"/>
  <c r="G143" i="12"/>
  <c r="G142" i="12"/>
  <c r="G141" i="12"/>
  <c r="G144" i="12" s="1"/>
  <c r="G140" i="12"/>
  <c r="G145" i="12" s="1"/>
  <c r="BJ121" i="12"/>
  <c r="BG121" i="12"/>
  <c r="BB121" i="12"/>
  <c r="AY121" i="12"/>
  <c r="AT121" i="12"/>
  <c r="AQ121" i="12"/>
  <c r="AL121" i="12"/>
  <c r="AI121" i="12"/>
  <c r="AD121" i="12"/>
  <c r="AA121" i="12"/>
  <c r="V121" i="12"/>
  <c r="S121" i="12"/>
  <c r="N121" i="12"/>
  <c r="K121" i="12"/>
  <c r="F121" i="12"/>
  <c r="BK120" i="12"/>
  <c r="BH120" i="12"/>
  <c r="BG120" i="12"/>
  <c r="BF120" i="12"/>
  <c r="AY120" i="12"/>
  <c r="AU120" i="12"/>
  <c r="AR120" i="12"/>
  <c r="AQ120" i="12"/>
  <c r="AP120" i="12"/>
  <c r="AI120" i="12"/>
  <c r="AE120" i="12"/>
  <c r="AB120" i="12"/>
  <c r="AA120" i="12"/>
  <c r="Z120" i="12"/>
  <c r="S120" i="12"/>
  <c r="O120" i="12"/>
  <c r="L120" i="12"/>
  <c r="K120" i="12"/>
  <c r="J120" i="12"/>
  <c r="D120" i="12"/>
  <c r="BJ119" i="12"/>
  <c r="BH119" i="12"/>
  <c r="BB119" i="12"/>
  <c r="AZ119" i="12"/>
  <c r="AT119" i="12"/>
  <c r="AR119" i="12"/>
  <c r="AL119" i="12"/>
  <c r="AJ119" i="12"/>
  <c r="AD119" i="12"/>
  <c r="AB119" i="12"/>
  <c r="V119" i="12"/>
  <c r="T119" i="12"/>
  <c r="N119" i="12"/>
  <c r="L119" i="12"/>
  <c r="F119" i="12"/>
  <c r="BH118" i="12"/>
  <c r="BG118" i="12"/>
  <c r="BF118" i="12"/>
  <c r="BD118" i="12"/>
  <c r="AZ118" i="12"/>
  <c r="AY118" i="12"/>
  <c r="AR118" i="12"/>
  <c r="AQ118" i="12"/>
  <c r="AP118" i="12"/>
  <c r="AN118" i="12"/>
  <c r="AJ118" i="12"/>
  <c r="AI118" i="12"/>
  <c r="AB118" i="12"/>
  <c r="AA118" i="12"/>
  <c r="Z118" i="12"/>
  <c r="X118" i="12"/>
  <c r="T118" i="12"/>
  <c r="S118" i="12"/>
  <c r="L118" i="12"/>
  <c r="K118" i="12"/>
  <c r="J118" i="12"/>
  <c r="H118" i="12"/>
  <c r="D118" i="12"/>
  <c r="BG112" i="12"/>
  <c r="BF112" i="12"/>
  <c r="BC112" i="12"/>
  <c r="AZ112" i="12"/>
  <c r="AY112" i="12"/>
  <c r="AQ112" i="12"/>
  <c r="AP112" i="12"/>
  <c r="AM112" i="12"/>
  <c r="AJ112" i="12"/>
  <c r="AI112" i="12"/>
  <c r="AA112" i="12"/>
  <c r="Z112" i="12"/>
  <c r="W112" i="12"/>
  <c r="T112" i="12"/>
  <c r="S112" i="12"/>
  <c r="K112" i="12"/>
  <c r="J112" i="12"/>
  <c r="G112" i="12"/>
  <c r="BJ111" i="12"/>
  <c r="BG111" i="12"/>
  <c r="BB111" i="12"/>
  <c r="AY111" i="12"/>
  <c r="AT111" i="12"/>
  <c r="AQ111" i="12"/>
  <c r="AL111" i="12"/>
  <c r="AI111" i="12"/>
  <c r="AD111" i="12"/>
  <c r="AA111" i="12"/>
  <c r="V111" i="12"/>
  <c r="S111" i="12"/>
  <c r="N111" i="12"/>
  <c r="K111" i="12"/>
  <c r="F111" i="12"/>
  <c r="BK109" i="12"/>
  <c r="BH109" i="12"/>
  <c r="BG109" i="12"/>
  <c r="BF109" i="12"/>
  <c r="AY109" i="12"/>
  <c r="AU109" i="12"/>
  <c r="AR109" i="12"/>
  <c r="AQ109" i="12"/>
  <c r="AP109" i="12"/>
  <c r="AI109" i="12"/>
  <c r="AE109" i="12"/>
  <c r="AB109" i="12"/>
  <c r="AA109" i="12"/>
  <c r="Z109" i="12"/>
  <c r="S109" i="12"/>
  <c r="O109" i="12"/>
  <c r="L109" i="12"/>
  <c r="K109" i="12"/>
  <c r="J109" i="12"/>
  <c r="BJ108" i="12"/>
  <c r="BG108" i="12"/>
  <c r="BB108" i="12"/>
  <c r="AY108" i="12"/>
  <c r="AT108" i="12"/>
  <c r="AQ108" i="12"/>
  <c r="AL108" i="12"/>
  <c r="AI108" i="12"/>
  <c r="AD108" i="12"/>
  <c r="AA108" i="12"/>
  <c r="V108" i="12"/>
  <c r="S108" i="12"/>
  <c r="N108" i="12"/>
  <c r="K108" i="12"/>
  <c r="F108" i="12"/>
  <c r="BH103" i="12"/>
  <c r="BG103" i="12"/>
  <c r="BF103" i="12"/>
  <c r="BD103" i="12"/>
  <c r="AZ103" i="12"/>
  <c r="AY103" i="12"/>
  <c r="AR103" i="12"/>
  <c r="AQ103" i="12"/>
  <c r="AP103" i="12"/>
  <c r="AN103" i="12"/>
  <c r="AJ103" i="12"/>
  <c r="AI103" i="12"/>
  <c r="AB103" i="12"/>
  <c r="AA103" i="12"/>
  <c r="Z103" i="12"/>
  <c r="X103" i="12"/>
  <c r="T103" i="12"/>
  <c r="S103" i="12"/>
  <c r="L103" i="12"/>
  <c r="K103" i="12"/>
  <c r="J103" i="12"/>
  <c r="H103" i="12"/>
  <c r="BJ102" i="12"/>
  <c r="BH102" i="12"/>
  <c r="BB102" i="12"/>
  <c r="AZ102" i="12"/>
  <c r="AT102" i="12"/>
  <c r="AR102" i="12"/>
  <c r="AL102" i="12"/>
  <c r="AJ102" i="12"/>
  <c r="AD102" i="12"/>
  <c r="AB102" i="12"/>
  <c r="V102" i="12"/>
  <c r="T102" i="12"/>
  <c r="N102" i="12"/>
  <c r="L102" i="12"/>
  <c r="F102" i="12"/>
  <c r="BL100" i="12"/>
  <c r="BH100" i="12"/>
  <c r="BG100" i="12"/>
  <c r="BF100" i="12"/>
  <c r="AZ100" i="12"/>
  <c r="AY100" i="12"/>
  <c r="AV100" i="12"/>
  <c r="AR100" i="12"/>
  <c r="AQ100" i="12"/>
  <c r="AP100" i="12"/>
  <c r="AJ100" i="12"/>
  <c r="AI100" i="12"/>
  <c r="AF100" i="12"/>
  <c r="AB100" i="12"/>
  <c r="AA100" i="12"/>
  <c r="Z100" i="12"/>
  <c r="T100" i="12"/>
  <c r="S100" i="12"/>
  <c r="P100" i="12"/>
  <c r="L100" i="12"/>
  <c r="K100" i="12"/>
  <c r="J100" i="12"/>
  <c r="BJ99" i="12"/>
  <c r="BH99" i="12"/>
  <c r="BC99" i="12"/>
  <c r="BB99" i="12"/>
  <c r="AZ99" i="12"/>
  <c r="AT99" i="12"/>
  <c r="AR99" i="12"/>
  <c r="AM99" i="12"/>
  <c r="AL99" i="12"/>
  <c r="AJ99" i="12"/>
  <c r="AD99" i="12"/>
  <c r="AB99" i="12"/>
  <c r="W99" i="12"/>
  <c r="V99" i="12"/>
  <c r="T99" i="12"/>
  <c r="N99" i="12"/>
  <c r="L99" i="12"/>
  <c r="G99" i="12"/>
  <c r="F99" i="12"/>
  <c r="BH93" i="12"/>
  <c r="BG93" i="12"/>
  <c r="BE93" i="12"/>
  <c r="BB93" i="12"/>
  <c r="AZ93" i="12"/>
  <c r="AY93" i="12"/>
  <c r="AR93" i="12"/>
  <c r="AQ93" i="12"/>
  <c r="AO93" i="12"/>
  <c r="AL93" i="12"/>
  <c r="AJ93" i="12"/>
  <c r="AI93" i="12"/>
  <c r="AB93" i="12"/>
  <c r="AA93" i="12"/>
  <c r="Y93" i="12"/>
  <c r="V93" i="12"/>
  <c r="T93" i="12"/>
  <c r="S93" i="12"/>
  <c r="L93" i="12"/>
  <c r="K93" i="12"/>
  <c r="I93" i="12"/>
  <c r="F93" i="12"/>
  <c r="BL92" i="12"/>
  <c r="BL121" i="12" s="1"/>
  <c r="BK92" i="12"/>
  <c r="BK121" i="12" s="1"/>
  <c r="BJ92" i="12"/>
  <c r="BJ100" i="12" s="1"/>
  <c r="BI92" i="12"/>
  <c r="BI120" i="12" s="1"/>
  <c r="BH92" i="12"/>
  <c r="BH121" i="12" s="1"/>
  <c r="BG92" i="12"/>
  <c r="BG102" i="12" s="1"/>
  <c r="BF92" i="12"/>
  <c r="BF119" i="12" s="1"/>
  <c r="BE92" i="12"/>
  <c r="BE108" i="12" s="1"/>
  <c r="BD92" i="12"/>
  <c r="BD108" i="12" s="1"/>
  <c r="BC92" i="12"/>
  <c r="BC93" i="12" s="1"/>
  <c r="BB92" i="12"/>
  <c r="BB118" i="12" s="1"/>
  <c r="BA92" i="12"/>
  <c r="BA112" i="12" s="1"/>
  <c r="AZ92" i="12"/>
  <c r="AZ108" i="12" s="1"/>
  <c r="AY92" i="12"/>
  <c r="AY119" i="12" s="1"/>
  <c r="AX92" i="12"/>
  <c r="AX102" i="12" s="1"/>
  <c r="AW92" i="12"/>
  <c r="AW121" i="12" s="1"/>
  <c r="AV92" i="12"/>
  <c r="AV121" i="12" s="1"/>
  <c r="AU92" i="12"/>
  <c r="AU121" i="12" s="1"/>
  <c r="AT92" i="12"/>
  <c r="AT100" i="12" s="1"/>
  <c r="AS92" i="12"/>
  <c r="AS120" i="12" s="1"/>
  <c r="AR92" i="12"/>
  <c r="AR121" i="12" s="1"/>
  <c r="AQ92" i="12"/>
  <c r="AQ102" i="12" s="1"/>
  <c r="AP92" i="12"/>
  <c r="AP119" i="12" s="1"/>
  <c r="AO92" i="12"/>
  <c r="AO108" i="12" s="1"/>
  <c r="AN92" i="12"/>
  <c r="AN108" i="12" s="1"/>
  <c r="AM92" i="12"/>
  <c r="AM93" i="12" s="1"/>
  <c r="AL92" i="12"/>
  <c r="AL118" i="12" s="1"/>
  <c r="AK92" i="12"/>
  <c r="AK112" i="12" s="1"/>
  <c r="AJ92" i="12"/>
  <c r="AJ108" i="12" s="1"/>
  <c r="AI92" i="12"/>
  <c r="AI119" i="12" s="1"/>
  <c r="AH92" i="12"/>
  <c r="AH102" i="12" s="1"/>
  <c r="AG92" i="12"/>
  <c r="AG121" i="12" s="1"/>
  <c r="AF92" i="12"/>
  <c r="AF121" i="12" s="1"/>
  <c r="AE92" i="12"/>
  <c r="AE121" i="12" s="1"/>
  <c r="AD92" i="12"/>
  <c r="AD100" i="12" s="1"/>
  <c r="AC92" i="12"/>
  <c r="AC120" i="12" s="1"/>
  <c r="AB92" i="12"/>
  <c r="AB121" i="12" s="1"/>
  <c r="AA92" i="12"/>
  <c r="AA102" i="12" s="1"/>
  <c r="Z92" i="12"/>
  <c r="Z119" i="12" s="1"/>
  <c r="Y92" i="12"/>
  <c r="Y108" i="12" s="1"/>
  <c r="X92" i="12"/>
  <c r="X108" i="12" s="1"/>
  <c r="W92" i="12"/>
  <c r="W93" i="12" s="1"/>
  <c r="V92" i="12"/>
  <c r="V118" i="12" s="1"/>
  <c r="U92" i="12"/>
  <c r="U112" i="12" s="1"/>
  <c r="T92" i="12"/>
  <c r="T108" i="12" s="1"/>
  <c r="S92" i="12"/>
  <c r="S119" i="12" s="1"/>
  <c r="R92" i="12"/>
  <c r="R102" i="12" s="1"/>
  <c r="Q92" i="12"/>
  <c r="Q121" i="12" s="1"/>
  <c r="P92" i="12"/>
  <c r="P121" i="12" s="1"/>
  <c r="O92" i="12"/>
  <c r="O121" i="12" s="1"/>
  <c r="N92" i="12"/>
  <c r="N100" i="12" s="1"/>
  <c r="M92" i="12"/>
  <c r="M120" i="12" s="1"/>
  <c r="L92" i="12"/>
  <c r="L121" i="12" s="1"/>
  <c r="K92" i="12"/>
  <c r="K102" i="12" s="1"/>
  <c r="J92" i="12"/>
  <c r="J119" i="12" s="1"/>
  <c r="I92" i="12"/>
  <c r="I108" i="12" s="1"/>
  <c r="H92" i="12"/>
  <c r="H108" i="12" s="1"/>
  <c r="G92" i="12"/>
  <c r="G93" i="12" s="1"/>
  <c r="F92" i="12"/>
  <c r="F118" i="12" s="1"/>
  <c r="E92" i="12"/>
  <c r="E112" i="12" s="1"/>
  <c r="I81" i="12"/>
  <c r="I79" i="12"/>
  <c r="I78" i="12"/>
  <c r="I80" i="12" s="1"/>
  <c r="I82" i="12" s="1"/>
  <c r="I83" i="12" s="1"/>
  <c r="I84" i="12" s="1"/>
  <c r="I77" i="12"/>
  <c r="I85" i="12" s="1"/>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R66" i="12"/>
  <c r="Q66" i="12"/>
  <c r="P66" i="12"/>
  <c r="O66" i="12"/>
  <c r="N66" i="12"/>
  <c r="M66" i="12"/>
  <c r="L66" i="12"/>
  <c r="K66" i="12"/>
  <c r="G176" i="12" s="1"/>
  <c r="G177" i="12" s="1"/>
  <c r="J66" i="12"/>
  <c r="I66" i="12"/>
  <c r="H66" i="12"/>
  <c r="G66" i="12"/>
  <c r="F66" i="12"/>
  <c r="E66" i="12"/>
  <c r="D68" i="12" s="1"/>
  <c r="P23" i="12"/>
  <c r="E23" i="12"/>
  <c r="P22" i="12"/>
  <c r="P21" i="12"/>
  <c r="P20" i="12"/>
  <c r="I78" i="3"/>
  <c r="G149" i="12" l="1"/>
  <c r="G157" i="12" s="1"/>
  <c r="S190" i="12"/>
  <c r="F190" i="12"/>
  <c r="R190" i="12"/>
  <c r="Q190" i="12"/>
  <c r="P190" i="12"/>
  <c r="O190" i="12"/>
  <c r="N190" i="12"/>
  <c r="M190" i="12"/>
  <c r="L190" i="12"/>
  <c r="K190" i="12"/>
  <c r="J190" i="12"/>
  <c r="I190" i="12"/>
  <c r="H190" i="12"/>
  <c r="G190" i="12"/>
  <c r="E190" i="12"/>
  <c r="H93" i="12"/>
  <c r="X93" i="12"/>
  <c r="AN93" i="12"/>
  <c r="BD93" i="12"/>
  <c r="K99" i="12"/>
  <c r="AA99" i="12"/>
  <c r="AQ99" i="12"/>
  <c r="BG99" i="12"/>
  <c r="O100" i="12"/>
  <c r="AE100" i="12"/>
  <c r="AU100" i="12"/>
  <c r="BK100" i="12"/>
  <c r="S102" i="12"/>
  <c r="AI102" i="12"/>
  <c r="AY102" i="12"/>
  <c r="G103" i="12"/>
  <c r="W103" i="12"/>
  <c r="AM103" i="12"/>
  <c r="BC103" i="12"/>
  <c r="J108" i="12"/>
  <c r="Z108" i="12"/>
  <c r="AP108" i="12"/>
  <c r="BF108" i="12"/>
  <c r="N109" i="12"/>
  <c r="AD109" i="12"/>
  <c r="AT109" i="12"/>
  <c r="BJ109" i="12"/>
  <c r="R111" i="12"/>
  <c r="AH111" i="12"/>
  <c r="AX111" i="12"/>
  <c r="F112" i="12"/>
  <c r="V112" i="12"/>
  <c r="AL112" i="12"/>
  <c r="BB112" i="12"/>
  <c r="G118" i="12"/>
  <c r="W118" i="12"/>
  <c r="AM118" i="12"/>
  <c r="BC118" i="12"/>
  <c r="K119" i="12"/>
  <c r="AA119" i="12"/>
  <c r="AQ119" i="12"/>
  <c r="BG119" i="12"/>
  <c r="N120" i="12"/>
  <c r="AD120" i="12"/>
  <c r="AT120" i="12"/>
  <c r="BJ120" i="12"/>
  <c r="R121" i="12"/>
  <c r="AH121" i="12"/>
  <c r="AX121" i="12"/>
  <c r="J93" i="12"/>
  <c r="Z93" i="12"/>
  <c r="AP93" i="12"/>
  <c r="BF93" i="12"/>
  <c r="M99" i="12"/>
  <c r="AC99" i="12"/>
  <c r="AS99" i="12"/>
  <c r="BI99" i="12"/>
  <c r="Q100" i="12"/>
  <c r="AG100" i="12"/>
  <c r="AW100" i="12"/>
  <c r="E102" i="12"/>
  <c r="U102" i="12"/>
  <c r="AK102" i="12"/>
  <c r="BA102" i="12"/>
  <c r="I103" i="12"/>
  <c r="Y103" i="12"/>
  <c r="AO103" i="12"/>
  <c r="BE103" i="12"/>
  <c r="L108" i="12"/>
  <c r="AB108" i="12"/>
  <c r="AR108" i="12"/>
  <c r="BH108" i="12"/>
  <c r="P109" i="12"/>
  <c r="AF109" i="12"/>
  <c r="AV109" i="12"/>
  <c r="BL109" i="12"/>
  <c r="T111" i="12"/>
  <c r="AJ111" i="12"/>
  <c r="AZ111" i="12"/>
  <c r="H112" i="12"/>
  <c r="X112" i="12"/>
  <c r="AN112" i="12"/>
  <c r="BD112" i="12"/>
  <c r="I118" i="12"/>
  <c r="Y118" i="12"/>
  <c r="AO118" i="12"/>
  <c r="BE118" i="12"/>
  <c r="M119" i="12"/>
  <c r="AC119" i="12"/>
  <c r="AS119" i="12"/>
  <c r="BI119" i="12"/>
  <c r="P120" i="12"/>
  <c r="AF120" i="12"/>
  <c r="AV120" i="12"/>
  <c r="BL120" i="12"/>
  <c r="T121" i="12"/>
  <c r="AJ121" i="12"/>
  <c r="AZ121" i="12"/>
  <c r="R100" i="12"/>
  <c r="AH100" i="12"/>
  <c r="AX100" i="12"/>
  <c r="M108" i="12"/>
  <c r="AC108" i="12"/>
  <c r="AS108" i="12"/>
  <c r="BI108" i="12"/>
  <c r="Q109" i="12"/>
  <c r="AG109" i="12"/>
  <c r="AW109" i="12"/>
  <c r="E111" i="12"/>
  <c r="U111" i="12"/>
  <c r="AK111" i="12"/>
  <c r="BA111" i="12"/>
  <c r="I112" i="12"/>
  <c r="Y112" i="12"/>
  <c r="AO112" i="12"/>
  <c r="BE112" i="12"/>
  <c r="Q120" i="12"/>
  <c r="AG120" i="12"/>
  <c r="AW120" i="12"/>
  <c r="E121" i="12"/>
  <c r="U121" i="12"/>
  <c r="AK121" i="12"/>
  <c r="BA121" i="12"/>
  <c r="O99" i="12"/>
  <c r="AE99" i="12"/>
  <c r="AU99" i="12"/>
  <c r="BK99" i="12"/>
  <c r="G102" i="12"/>
  <c r="W102" i="12"/>
  <c r="AM102" i="12"/>
  <c r="BC102" i="12"/>
  <c r="R109" i="12"/>
  <c r="AH109" i="12"/>
  <c r="AX109" i="12"/>
  <c r="O119" i="12"/>
  <c r="AE119" i="12"/>
  <c r="AU119" i="12"/>
  <c r="BK119" i="12"/>
  <c r="R120" i="12"/>
  <c r="AH120" i="12"/>
  <c r="AX120" i="12"/>
  <c r="M93" i="12"/>
  <c r="AC93" i="12"/>
  <c r="AS93" i="12"/>
  <c r="BI93" i="12"/>
  <c r="P99" i="12"/>
  <c r="AF99" i="12"/>
  <c r="AV99" i="12"/>
  <c r="BL99" i="12"/>
  <c r="H102" i="12"/>
  <c r="X102" i="12"/>
  <c r="AN102" i="12"/>
  <c r="BD102" i="12"/>
  <c r="O108" i="12"/>
  <c r="AE108" i="12"/>
  <c r="AU108" i="12"/>
  <c r="BK108" i="12"/>
  <c r="G111" i="12"/>
  <c r="W111" i="12"/>
  <c r="AM111" i="12"/>
  <c r="BC111" i="12"/>
  <c r="P119" i="12"/>
  <c r="AF119" i="12"/>
  <c r="AV119" i="12"/>
  <c r="BL119" i="12"/>
  <c r="G121" i="12"/>
  <c r="W121" i="12"/>
  <c r="AM121" i="12"/>
  <c r="BC121" i="12"/>
  <c r="N93" i="12"/>
  <c r="AD93" i="12"/>
  <c r="AT93" i="12"/>
  <c r="BJ93" i="12"/>
  <c r="Q99" i="12"/>
  <c r="AG99" i="12"/>
  <c r="AW99" i="12"/>
  <c r="E100" i="12"/>
  <c r="U100" i="12"/>
  <c r="AK100" i="12"/>
  <c r="BA100" i="12"/>
  <c r="I102" i="12"/>
  <c r="Y102" i="12"/>
  <c r="AO102" i="12"/>
  <c r="BE102" i="12"/>
  <c r="M103" i="12"/>
  <c r="AC103" i="12"/>
  <c r="AS103" i="12"/>
  <c r="BI103" i="12"/>
  <c r="P108" i="12"/>
  <c r="AF108" i="12"/>
  <c r="AV108" i="12"/>
  <c r="BL108" i="12"/>
  <c r="T109" i="12"/>
  <c r="AJ109" i="12"/>
  <c r="AZ109" i="12"/>
  <c r="H111" i="12"/>
  <c r="X111" i="12"/>
  <c r="AN111" i="12"/>
  <c r="BD111" i="12"/>
  <c r="L112" i="12"/>
  <c r="AB112" i="12"/>
  <c r="AR112" i="12"/>
  <c r="BH112" i="12"/>
  <c r="M118" i="12"/>
  <c r="AC118" i="12"/>
  <c r="AS118" i="12"/>
  <c r="BI118" i="12"/>
  <c r="Q119" i="12"/>
  <c r="AG119" i="12"/>
  <c r="AW119" i="12"/>
  <c r="T120" i="12"/>
  <c r="AJ120" i="12"/>
  <c r="AZ120" i="12"/>
  <c r="H121" i="12"/>
  <c r="X121" i="12"/>
  <c r="AN121" i="12"/>
  <c r="BD121" i="12"/>
  <c r="O93" i="12"/>
  <c r="AE93" i="12"/>
  <c r="AU93" i="12"/>
  <c r="BK93" i="12"/>
  <c r="R99" i="12"/>
  <c r="AH99" i="12"/>
  <c r="AX99" i="12"/>
  <c r="F100" i="12"/>
  <c r="V100" i="12"/>
  <c r="AL100" i="12"/>
  <c r="BB100" i="12"/>
  <c r="J102" i="12"/>
  <c r="Z102" i="12"/>
  <c r="AP102" i="12"/>
  <c r="BF102" i="12"/>
  <c r="N103" i="12"/>
  <c r="AD103" i="12"/>
  <c r="AT103" i="12"/>
  <c r="BJ103" i="12"/>
  <c r="Q108" i="12"/>
  <c r="AG108" i="12"/>
  <c r="AW108" i="12"/>
  <c r="E109" i="12"/>
  <c r="U109" i="12"/>
  <c r="AK109" i="12"/>
  <c r="BA109" i="12"/>
  <c r="I111" i="12"/>
  <c r="Y111" i="12"/>
  <c r="AO111" i="12"/>
  <c r="BE111" i="12"/>
  <c r="M112" i="12"/>
  <c r="AC112" i="12"/>
  <c r="AS112" i="12"/>
  <c r="BI112" i="12"/>
  <c r="N118" i="12"/>
  <c r="AD118" i="12"/>
  <c r="AT118" i="12"/>
  <c r="BJ118" i="12"/>
  <c r="R119" i="12"/>
  <c r="AH119" i="12"/>
  <c r="AX119" i="12"/>
  <c r="E120" i="12"/>
  <c r="U120" i="12"/>
  <c r="AK120" i="12"/>
  <c r="BA120" i="12"/>
  <c r="I121" i="12"/>
  <c r="Y121" i="12"/>
  <c r="AO121" i="12"/>
  <c r="BE121" i="12"/>
  <c r="P93" i="12"/>
  <c r="AF93" i="12"/>
  <c r="AV93" i="12"/>
  <c r="BL93" i="12"/>
  <c r="S99" i="12"/>
  <c r="AI99" i="12"/>
  <c r="AY99" i="12"/>
  <c r="G100" i="12"/>
  <c r="W100" i="12"/>
  <c r="AM100" i="12"/>
  <c r="BC100" i="12"/>
  <c r="O103" i="12"/>
  <c r="AE103" i="12"/>
  <c r="AU103" i="12"/>
  <c r="BK103" i="12"/>
  <c r="R108" i="12"/>
  <c r="AH108" i="12"/>
  <c r="AX108" i="12"/>
  <c r="F109" i="12"/>
  <c r="V109" i="12"/>
  <c r="AL109" i="12"/>
  <c r="BB109" i="12"/>
  <c r="J111" i="12"/>
  <c r="Z111" i="12"/>
  <c r="AP111" i="12"/>
  <c r="BF111" i="12"/>
  <c r="N112" i="12"/>
  <c r="AD112" i="12"/>
  <c r="AT112" i="12"/>
  <c r="BJ112" i="12"/>
  <c r="O118" i="12"/>
  <c r="AE118" i="12"/>
  <c r="AU118" i="12"/>
  <c r="BK118" i="12"/>
  <c r="F120" i="12"/>
  <c r="V120" i="12"/>
  <c r="AL120" i="12"/>
  <c r="BB120" i="12"/>
  <c r="J121" i="12"/>
  <c r="Z121" i="12"/>
  <c r="AP121" i="12"/>
  <c r="BF121" i="12"/>
  <c r="Q93" i="12"/>
  <c r="AG93" i="12"/>
  <c r="AW93" i="12"/>
  <c r="H100" i="12"/>
  <c r="X100" i="12"/>
  <c r="AN100" i="12"/>
  <c r="BD100" i="12"/>
  <c r="P103" i="12"/>
  <c r="AF103" i="12"/>
  <c r="AV103" i="12"/>
  <c r="BL103" i="12"/>
  <c r="G109" i="12"/>
  <c r="W109" i="12"/>
  <c r="AM109" i="12"/>
  <c r="BC109" i="12"/>
  <c r="O112" i="12"/>
  <c r="AE112" i="12"/>
  <c r="AU112" i="12"/>
  <c r="BK112" i="12"/>
  <c r="P118" i="12"/>
  <c r="AF118" i="12"/>
  <c r="AV118" i="12"/>
  <c r="BL118" i="12"/>
  <c r="G120" i="12"/>
  <c r="W120" i="12"/>
  <c r="AM120" i="12"/>
  <c r="BC120" i="12"/>
  <c r="R93" i="12"/>
  <c r="AH93" i="12"/>
  <c r="AX93" i="12"/>
  <c r="E99" i="12"/>
  <c r="U99" i="12"/>
  <c r="AK99" i="12"/>
  <c r="BA99" i="12"/>
  <c r="I100" i="12"/>
  <c r="Y100" i="12"/>
  <c r="AO100" i="12"/>
  <c r="BE100" i="12"/>
  <c r="M102" i="12"/>
  <c r="AC102" i="12"/>
  <c r="AS102" i="12"/>
  <c r="BI102" i="12"/>
  <c r="Q103" i="12"/>
  <c r="AG103" i="12"/>
  <c r="AW103" i="12"/>
  <c r="H109" i="12"/>
  <c r="X109" i="12"/>
  <c r="AN109" i="12"/>
  <c r="BD109" i="12"/>
  <c r="L111" i="12"/>
  <c r="AB111" i="12"/>
  <c r="AR111" i="12"/>
  <c r="BH111" i="12"/>
  <c r="P112" i="12"/>
  <c r="AF112" i="12"/>
  <c r="AV112" i="12"/>
  <c r="BL112" i="12"/>
  <c r="Q118" i="12"/>
  <c r="AG118" i="12"/>
  <c r="AW118" i="12"/>
  <c r="E119" i="12"/>
  <c r="U119" i="12"/>
  <c r="AK119" i="12"/>
  <c r="BA119" i="12"/>
  <c r="H120" i="12"/>
  <c r="X120" i="12"/>
  <c r="AN120" i="12"/>
  <c r="BD120" i="12"/>
  <c r="R103" i="12"/>
  <c r="AH103" i="12"/>
  <c r="AX103" i="12"/>
  <c r="E108" i="12"/>
  <c r="U108" i="12"/>
  <c r="AK108" i="12"/>
  <c r="BA108" i="12"/>
  <c r="I109" i="12"/>
  <c r="Y109" i="12"/>
  <c r="AO109" i="12"/>
  <c r="BE109" i="12"/>
  <c r="M111" i="12"/>
  <c r="AC111" i="12"/>
  <c r="AS111" i="12"/>
  <c r="BI111" i="12"/>
  <c r="Q112" i="12"/>
  <c r="AG112" i="12"/>
  <c r="AW112" i="12"/>
  <c r="R118" i="12"/>
  <c r="AH118" i="12"/>
  <c r="AX118" i="12"/>
  <c r="I120" i="12"/>
  <c r="Y120" i="12"/>
  <c r="AO120" i="12"/>
  <c r="BE120" i="12"/>
  <c r="M121" i="12"/>
  <c r="AC121" i="12"/>
  <c r="AS121" i="12"/>
  <c r="BI121" i="12"/>
  <c r="O102" i="12"/>
  <c r="AE102" i="12"/>
  <c r="AU102" i="12"/>
  <c r="BK102" i="12"/>
  <c r="R112" i="12"/>
  <c r="AH112" i="12"/>
  <c r="AX112" i="12"/>
  <c r="G119" i="12"/>
  <c r="W119" i="12"/>
  <c r="AM119" i="12"/>
  <c r="BC119" i="12"/>
  <c r="E93" i="12"/>
  <c r="U93" i="12"/>
  <c r="AK93" i="12"/>
  <c r="BA93" i="12"/>
  <c r="H99" i="12"/>
  <c r="X99" i="12"/>
  <c r="AN99" i="12"/>
  <c r="BD99" i="12"/>
  <c r="P102" i="12"/>
  <c r="AF102" i="12"/>
  <c r="AV102" i="12"/>
  <c r="BL102" i="12"/>
  <c r="G108" i="12"/>
  <c r="W108" i="12"/>
  <c r="AM108" i="12"/>
  <c r="BC108" i="12"/>
  <c r="O111" i="12"/>
  <c r="AE111" i="12"/>
  <c r="AU111" i="12"/>
  <c r="BK111" i="12"/>
  <c r="H119" i="12"/>
  <c r="X119" i="12"/>
  <c r="AN119" i="12"/>
  <c r="BD119" i="12"/>
  <c r="I99" i="12"/>
  <c r="Y99" i="12"/>
  <c r="AO99" i="12"/>
  <c r="BE99" i="12"/>
  <c r="M100" i="12"/>
  <c r="AC100" i="12"/>
  <c r="AS100" i="12"/>
  <c r="BI100" i="12"/>
  <c r="Q102" i="12"/>
  <c r="AG102" i="12"/>
  <c r="AW102" i="12"/>
  <c r="E103" i="12"/>
  <c r="U103" i="12"/>
  <c r="AK103" i="12"/>
  <c r="BA103" i="12"/>
  <c r="P111" i="12"/>
  <c r="AF111" i="12"/>
  <c r="AV111" i="12"/>
  <c r="BL111" i="12"/>
  <c r="E118" i="12"/>
  <c r="U118" i="12"/>
  <c r="AK118" i="12"/>
  <c r="BA118" i="12"/>
  <c r="I119" i="12"/>
  <c r="Y119" i="12"/>
  <c r="AO119" i="12"/>
  <c r="BE119" i="12"/>
  <c r="J99" i="12"/>
  <c r="Z99" i="12"/>
  <c r="AP99" i="12"/>
  <c r="BF99" i="12"/>
  <c r="F103" i="12"/>
  <c r="V103" i="12"/>
  <c r="AL103" i="12"/>
  <c r="BB103" i="12"/>
  <c r="M109" i="12"/>
  <c r="AC109" i="12"/>
  <c r="AS109" i="12"/>
  <c r="BI109" i="12"/>
  <c r="Q111" i="12"/>
  <c r="AG111" i="12"/>
  <c r="AW111" i="12"/>
  <c r="J17" i="5"/>
  <c r="G148" i="3"/>
  <c r="T193" i="3"/>
  <c r="U193" i="3"/>
  <c r="V193" i="3"/>
  <c r="W193" i="3"/>
  <c r="X193" i="3"/>
  <c r="Y193" i="3"/>
  <c r="Z193" i="3"/>
  <c r="AA193" i="3"/>
  <c r="AB193" i="3"/>
  <c r="AC193" i="3"/>
  <c r="AD193" i="3"/>
  <c r="AE193" i="3"/>
  <c r="AF193" i="3"/>
  <c r="AG193" i="3"/>
  <c r="AH193" i="3"/>
  <c r="AI193" i="3"/>
  <c r="AJ193" i="3"/>
  <c r="AK193" i="3"/>
  <c r="AL193" i="3"/>
  <c r="AM193" i="3"/>
  <c r="AN193" i="3"/>
  <c r="AO193" i="3"/>
  <c r="AP193" i="3"/>
  <c r="AQ193" i="3"/>
  <c r="AR193" i="3"/>
  <c r="AS193" i="3"/>
  <c r="AT193" i="3"/>
  <c r="AU193" i="3"/>
  <c r="AV193" i="3"/>
  <c r="AW193" i="3"/>
  <c r="AX193" i="3"/>
  <c r="AY193" i="3"/>
  <c r="AZ193" i="3"/>
  <c r="BA193" i="3"/>
  <c r="BB193" i="3"/>
  <c r="BC193" i="3"/>
  <c r="BD193" i="3"/>
  <c r="BE193" i="3"/>
  <c r="BF193" i="3"/>
  <c r="BG193" i="3"/>
  <c r="BH193" i="3"/>
  <c r="BI193" i="3"/>
  <c r="BJ193" i="3"/>
  <c r="BK193" i="3"/>
  <c r="BL193" i="3"/>
  <c r="T194" i="3"/>
  <c r="U194" i="3"/>
  <c r="V194" i="3"/>
  <c r="W194" i="3"/>
  <c r="X194" i="3"/>
  <c r="Y194" i="3"/>
  <c r="Z194" i="3"/>
  <c r="AA194" i="3"/>
  <c r="AB194" i="3"/>
  <c r="AC194" i="3"/>
  <c r="AD194" i="3"/>
  <c r="AE194" i="3"/>
  <c r="AF194" i="3"/>
  <c r="AG194" i="3"/>
  <c r="AH194" i="3"/>
  <c r="AI194" i="3"/>
  <c r="AJ194" i="3"/>
  <c r="AK194" i="3"/>
  <c r="AL194" i="3"/>
  <c r="AM194" i="3"/>
  <c r="AN194" i="3"/>
  <c r="AO194" i="3"/>
  <c r="AP194" i="3"/>
  <c r="AQ194" i="3"/>
  <c r="AR194" i="3"/>
  <c r="AS194" i="3"/>
  <c r="AT194" i="3"/>
  <c r="AU194" i="3"/>
  <c r="AV194" i="3"/>
  <c r="AW194" i="3"/>
  <c r="AX194" i="3"/>
  <c r="AY194" i="3"/>
  <c r="AZ194" i="3"/>
  <c r="BA194" i="3"/>
  <c r="BB194" i="3"/>
  <c r="BC194" i="3"/>
  <c r="BD194" i="3"/>
  <c r="BE194" i="3"/>
  <c r="BF194" i="3"/>
  <c r="BG194" i="3"/>
  <c r="BH194" i="3"/>
  <c r="BI194" i="3"/>
  <c r="BJ194" i="3"/>
  <c r="BK194" i="3"/>
  <c r="BL194" i="3"/>
  <c r="T195" i="3"/>
  <c r="U195" i="3"/>
  <c r="V195" i="3"/>
  <c r="W195" i="3"/>
  <c r="X195" i="3"/>
  <c r="Y195" i="3"/>
  <c r="Z195" i="3"/>
  <c r="AA195" i="3"/>
  <c r="AB195" i="3"/>
  <c r="AC195" i="3"/>
  <c r="AD195" i="3"/>
  <c r="AE195" i="3"/>
  <c r="AF195" i="3"/>
  <c r="AG195" i="3"/>
  <c r="AH195" i="3"/>
  <c r="AI195" i="3"/>
  <c r="AJ195" i="3"/>
  <c r="AK195" i="3"/>
  <c r="AL195" i="3"/>
  <c r="AM195" i="3"/>
  <c r="AN195" i="3"/>
  <c r="AO195" i="3"/>
  <c r="AP195" i="3"/>
  <c r="AQ195" i="3"/>
  <c r="AR195" i="3"/>
  <c r="AS195" i="3"/>
  <c r="AT195" i="3"/>
  <c r="AU195" i="3"/>
  <c r="AV195" i="3"/>
  <c r="AW195" i="3"/>
  <c r="AX195" i="3"/>
  <c r="AY195" i="3"/>
  <c r="AZ195" i="3"/>
  <c r="BA195" i="3"/>
  <c r="BB195" i="3"/>
  <c r="BC195" i="3"/>
  <c r="BD195" i="3"/>
  <c r="BE195" i="3"/>
  <c r="BF195" i="3"/>
  <c r="BG195" i="3"/>
  <c r="BH195" i="3"/>
  <c r="BI195" i="3"/>
  <c r="BJ195" i="3"/>
  <c r="BK195" i="3"/>
  <c r="BL195" i="3"/>
  <c r="T196" i="3"/>
  <c r="U196" i="3"/>
  <c r="V196" i="3"/>
  <c r="W196" i="3"/>
  <c r="X196" i="3"/>
  <c r="Y196" i="3"/>
  <c r="Z196" i="3"/>
  <c r="AA196" i="3"/>
  <c r="AB196" i="3"/>
  <c r="AC196" i="3"/>
  <c r="AD196" i="3"/>
  <c r="AE196" i="3"/>
  <c r="AF196" i="3"/>
  <c r="AG196" i="3"/>
  <c r="AH196" i="3"/>
  <c r="AI196" i="3"/>
  <c r="AJ196" i="3"/>
  <c r="AK196" i="3"/>
  <c r="AL196" i="3"/>
  <c r="AM196" i="3"/>
  <c r="AN196" i="3"/>
  <c r="AO196" i="3"/>
  <c r="AP196" i="3"/>
  <c r="AQ196" i="3"/>
  <c r="AR196" i="3"/>
  <c r="AS196" i="3"/>
  <c r="AT196" i="3"/>
  <c r="AU196" i="3"/>
  <c r="AV196" i="3"/>
  <c r="AW196" i="3"/>
  <c r="AX196" i="3"/>
  <c r="AY196" i="3"/>
  <c r="AZ196" i="3"/>
  <c r="BA196" i="3"/>
  <c r="BB196" i="3"/>
  <c r="BC196" i="3"/>
  <c r="BD196" i="3"/>
  <c r="BE196" i="3"/>
  <c r="BF196" i="3"/>
  <c r="BG196" i="3"/>
  <c r="BH196" i="3"/>
  <c r="BI196" i="3"/>
  <c r="BJ196" i="3"/>
  <c r="BK196" i="3"/>
  <c r="BL196" i="3"/>
  <c r="G153" i="3"/>
  <c r="G156" i="3" s="1"/>
  <c r="G140" i="3"/>
  <c r="I81" i="3"/>
  <c r="I79" i="3"/>
  <c r="I80" i="3" s="1"/>
  <c r="G146" i="3"/>
  <c r="G147" i="3" s="1"/>
  <c r="BC185" i="3"/>
  <c r="BD185" i="3"/>
  <c r="BE185" i="3"/>
  <c r="BF185" i="3"/>
  <c r="BG185" i="3"/>
  <c r="BH185" i="3"/>
  <c r="BI185" i="3"/>
  <c r="BJ185" i="3"/>
  <c r="BK185" i="3"/>
  <c r="BL185" i="3"/>
  <c r="BC186" i="3"/>
  <c r="BD186" i="3"/>
  <c r="BE186" i="3"/>
  <c r="BF186" i="3"/>
  <c r="BG186" i="3"/>
  <c r="BH186" i="3"/>
  <c r="BI186" i="3"/>
  <c r="BJ186" i="3"/>
  <c r="BK186" i="3"/>
  <c r="BL186" i="3"/>
  <c r="BC187" i="3"/>
  <c r="BD187" i="3"/>
  <c r="BE187" i="3"/>
  <c r="BF187" i="3"/>
  <c r="BG187" i="3"/>
  <c r="BH187" i="3"/>
  <c r="BI187" i="3"/>
  <c r="BJ187" i="3"/>
  <c r="BK187" i="3"/>
  <c r="BL187" i="3"/>
  <c r="BC188" i="3"/>
  <c r="BD188" i="3"/>
  <c r="BE188" i="3"/>
  <c r="BF188" i="3"/>
  <c r="BG188" i="3"/>
  <c r="BH188" i="3"/>
  <c r="BI188" i="3"/>
  <c r="BJ188" i="3"/>
  <c r="BK188" i="3"/>
  <c r="BL188" i="3"/>
  <c r="BC189" i="3"/>
  <c r="BD189" i="3"/>
  <c r="BE189" i="3"/>
  <c r="BF189" i="3"/>
  <c r="BG189" i="3"/>
  <c r="BH189" i="3"/>
  <c r="BI189" i="3"/>
  <c r="BJ189" i="3"/>
  <c r="BK189" i="3"/>
  <c r="BL189" i="3"/>
  <c r="BC190" i="3"/>
  <c r="BD190" i="3"/>
  <c r="BE190" i="3"/>
  <c r="BF190" i="3"/>
  <c r="BG190" i="3"/>
  <c r="BH190" i="3"/>
  <c r="BI190" i="3"/>
  <c r="BJ190" i="3"/>
  <c r="BK190" i="3"/>
  <c r="BL190" i="3"/>
  <c r="BL92" i="3"/>
  <c r="BL93" i="3" s="1"/>
  <c r="BC92" i="3"/>
  <c r="BC108" i="3" s="1"/>
  <c r="BD92" i="3"/>
  <c r="BE92" i="3"/>
  <c r="BE111" i="3" s="1"/>
  <c r="BF92" i="3"/>
  <c r="BG92" i="3"/>
  <c r="BH92" i="3"/>
  <c r="BH118" i="3" s="1"/>
  <c r="BI92" i="3"/>
  <c r="BI118" i="3" s="1"/>
  <c r="BJ92" i="3"/>
  <c r="BJ118" i="3" s="1"/>
  <c r="BK92" i="3"/>
  <c r="BK118" i="3" s="1"/>
  <c r="D120" i="3"/>
  <c r="G154" i="12" l="1"/>
  <c r="P185" i="12" s="1"/>
  <c r="J185" i="12"/>
  <c r="G133" i="12"/>
  <c r="D124" i="12"/>
  <c r="G132" i="12" s="1"/>
  <c r="G165" i="12"/>
  <c r="G166" i="12" s="1"/>
  <c r="S186" i="12"/>
  <c r="R186" i="12"/>
  <c r="Q186" i="12"/>
  <c r="P186" i="12"/>
  <c r="O186" i="12"/>
  <c r="N186" i="12"/>
  <c r="M186" i="12"/>
  <c r="L186" i="12"/>
  <c r="K186" i="12"/>
  <c r="J186" i="12"/>
  <c r="I186" i="12"/>
  <c r="H186" i="12"/>
  <c r="G186" i="12"/>
  <c r="F186" i="12"/>
  <c r="E186" i="12"/>
  <c r="D95" i="12"/>
  <c r="G128" i="12" s="1"/>
  <c r="G129" i="12"/>
  <c r="D123" i="12"/>
  <c r="G130" i="12" s="1"/>
  <c r="G131" i="12"/>
  <c r="G172" i="12"/>
  <c r="G173" i="12" s="1"/>
  <c r="G169" i="12"/>
  <c r="G170" i="12" s="1"/>
  <c r="D115" i="12"/>
  <c r="D114" i="12"/>
  <c r="D105" i="12"/>
  <c r="I82" i="3"/>
  <c r="I83" i="3" s="1"/>
  <c r="I84" i="3" s="1"/>
  <c r="BL112" i="3"/>
  <c r="BJ111" i="3"/>
  <c r="BK102" i="3"/>
  <c r="BJ102" i="3"/>
  <c r="BK103" i="3"/>
  <c r="BC109" i="3"/>
  <c r="BF111" i="3"/>
  <c r="BF112" i="3" s="1"/>
  <c r="BJ99" i="3"/>
  <c r="BF99" i="3"/>
  <c r="BF100" i="3" s="1"/>
  <c r="BC102" i="3"/>
  <c r="BC103" i="3" s="1"/>
  <c r="BL108" i="3"/>
  <c r="BD108" i="3"/>
  <c r="BE112" i="3"/>
  <c r="BC99" i="3"/>
  <c r="BC100" i="3" s="1"/>
  <c r="BL102" i="3"/>
  <c r="BH103" i="3"/>
  <c r="BE108" i="3"/>
  <c r="BC111" i="3"/>
  <c r="BC112" i="3" s="1"/>
  <c r="BL100" i="3"/>
  <c r="BI102" i="3"/>
  <c r="BK112" i="3"/>
  <c r="BK100" i="3"/>
  <c r="BH102" i="3"/>
  <c r="BJ112" i="3"/>
  <c r="BJ100" i="3"/>
  <c r="BG102" i="3"/>
  <c r="BG103" i="3" s="1"/>
  <c r="BL109" i="3"/>
  <c r="BI112" i="3"/>
  <c r="BI100" i="3"/>
  <c r="BF102" i="3"/>
  <c r="BF103" i="3" s="1"/>
  <c r="BK109" i="3"/>
  <c r="BH112" i="3"/>
  <c r="BL99" i="3"/>
  <c r="BH100" i="3"/>
  <c r="BE102" i="3"/>
  <c r="BE103" i="3" s="1"/>
  <c r="BJ109" i="3"/>
  <c r="BG112" i="3"/>
  <c r="BL111" i="3"/>
  <c r="BK99" i="3"/>
  <c r="BD102" i="3"/>
  <c r="BD103" i="3" s="1"/>
  <c r="BI109" i="3"/>
  <c r="BK111" i="3"/>
  <c r="BI99" i="3"/>
  <c r="BK108" i="3"/>
  <c r="BD112" i="3"/>
  <c r="BI111" i="3"/>
  <c r="BH109" i="3"/>
  <c r="BH99" i="3"/>
  <c r="BJ108" i="3"/>
  <c r="BH111" i="3"/>
  <c r="BG99" i="3"/>
  <c r="BG100" i="3" s="1"/>
  <c r="BL103" i="3"/>
  <c r="BI108" i="3"/>
  <c r="BE109" i="3"/>
  <c r="BG111" i="3"/>
  <c r="BH108" i="3"/>
  <c r="BD109" i="3"/>
  <c r="BE99" i="3"/>
  <c r="BE120" i="3" s="1"/>
  <c r="BJ103" i="3"/>
  <c r="BG108" i="3"/>
  <c r="BG118" i="3" s="1"/>
  <c r="BG119" i="3" s="1"/>
  <c r="BD99" i="3"/>
  <c r="BD118" i="3" s="1"/>
  <c r="BD119" i="3" s="1"/>
  <c r="BI103" i="3"/>
  <c r="BF108" i="3"/>
  <c r="BF109" i="3" s="1"/>
  <c r="BD111" i="3"/>
  <c r="BL120" i="3"/>
  <c r="BK120" i="3"/>
  <c r="BH120" i="3"/>
  <c r="BJ120" i="3"/>
  <c r="BI120" i="3"/>
  <c r="BL118" i="3"/>
  <c r="BE118" i="3"/>
  <c r="BC118" i="3"/>
  <c r="BI93" i="3"/>
  <c r="BJ119" i="3"/>
  <c r="BI121" i="3"/>
  <c r="BJ93" i="3"/>
  <c r="BH121" i="3"/>
  <c r="BL119" i="3"/>
  <c r="BF93" i="3"/>
  <c r="BG93" i="3"/>
  <c r="BE93" i="3"/>
  <c r="BK93" i="3"/>
  <c r="BL121" i="3"/>
  <c r="BH93" i="3"/>
  <c r="BD93" i="3"/>
  <c r="BC93" i="3"/>
  <c r="I77" i="3"/>
  <c r="G141" i="3"/>
  <c r="G142" i="3"/>
  <c r="G143"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J18" i="5"/>
  <c r="E23" i="3"/>
  <c r="T185" i="3"/>
  <c r="T187" i="3"/>
  <c r="T188" i="3"/>
  <c r="T190" i="3"/>
  <c r="U185" i="3"/>
  <c r="U187" i="3"/>
  <c r="U188" i="3"/>
  <c r="U190" i="3"/>
  <c r="V185" i="3"/>
  <c r="V187" i="3"/>
  <c r="V188" i="3"/>
  <c r="V190" i="3"/>
  <c r="W185" i="3"/>
  <c r="W187" i="3"/>
  <c r="W188" i="3"/>
  <c r="W190" i="3"/>
  <c r="X185" i="3"/>
  <c r="X187" i="3"/>
  <c r="X188" i="3"/>
  <c r="X190" i="3"/>
  <c r="Y185" i="3"/>
  <c r="Y187" i="3"/>
  <c r="Y188" i="3"/>
  <c r="Y190" i="3"/>
  <c r="Z185" i="3"/>
  <c r="Z187" i="3"/>
  <c r="Z188" i="3"/>
  <c r="Z190" i="3"/>
  <c r="AA185" i="3"/>
  <c r="AA187" i="3"/>
  <c r="AA188" i="3"/>
  <c r="AA190" i="3"/>
  <c r="AB185" i="3"/>
  <c r="AB187" i="3"/>
  <c r="AB188" i="3"/>
  <c r="AB190" i="3"/>
  <c r="AC185" i="3"/>
  <c r="AC187" i="3"/>
  <c r="AC188" i="3"/>
  <c r="AC190" i="3"/>
  <c r="AD185" i="3"/>
  <c r="AD187" i="3"/>
  <c r="AD188" i="3"/>
  <c r="AD190" i="3"/>
  <c r="AE185" i="3"/>
  <c r="AE187" i="3"/>
  <c r="AE188" i="3"/>
  <c r="AE190" i="3"/>
  <c r="AF185" i="3"/>
  <c r="AF187" i="3"/>
  <c r="AF188" i="3"/>
  <c r="AF190" i="3"/>
  <c r="AG185" i="3"/>
  <c r="AG187" i="3"/>
  <c r="AG188" i="3"/>
  <c r="AG190" i="3"/>
  <c r="AH185" i="3"/>
  <c r="AH187" i="3"/>
  <c r="AH188" i="3"/>
  <c r="AH190" i="3"/>
  <c r="AI185" i="3"/>
  <c r="AI187" i="3"/>
  <c r="AI188" i="3"/>
  <c r="AI190" i="3"/>
  <c r="AJ185" i="3"/>
  <c r="AJ187" i="3"/>
  <c r="AJ188" i="3"/>
  <c r="AJ190" i="3"/>
  <c r="AK185" i="3"/>
  <c r="AK187" i="3"/>
  <c r="AK188" i="3"/>
  <c r="AK190" i="3"/>
  <c r="AL185" i="3"/>
  <c r="AL187" i="3"/>
  <c r="AL188" i="3"/>
  <c r="AL190" i="3"/>
  <c r="AM185" i="3"/>
  <c r="AM187" i="3"/>
  <c r="AM188" i="3"/>
  <c r="AM190" i="3"/>
  <c r="AN185" i="3"/>
  <c r="AN187" i="3"/>
  <c r="AN188" i="3"/>
  <c r="AN190" i="3"/>
  <c r="AO185" i="3"/>
  <c r="AO187" i="3"/>
  <c r="AO188" i="3"/>
  <c r="AO190" i="3"/>
  <c r="AP185" i="3"/>
  <c r="AP187" i="3"/>
  <c r="AP188" i="3"/>
  <c r="AP190" i="3"/>
  <c r="AQ185" i="3"/>
  <c r="AQ187" i="3"/>
  <c r="AQ188" i="3"/>
  <c r="AQ190" i="3"/>
  <c r="AR185" i="3"/>
  <c r="AR187" i="3"/>
  <c r="AR188" i="3"/>
  <c r="AR190" i="3"/>
  <c r="AS185" i="3"/>
  <c r="AS187" i="3"/>
  <c r="AS188" i="3"/>
  <c r="AS190" i="3"/>
  <c r="AT185" i="3"/>
  <c r="AT187" i="3"/>
  <c r="AT188" i="3"/>
  <c r="AT190" i="3"/>
  <c r="AU185" i="3"/>
  <c r="AU187" i="3"/>
  <c r="AU188" i="3"/>
  <c r="AU190" i="3"/>
  <c r="AV185" i="3"/>
  <c r="AV187" i="3"/>
  <c r="AV188" i="3"/>
  <c r="AV190" i="3"/>
  <c r="AW185" i="3"/>
  <c r="AW187" i="3"/>
  <c r="AW188" i="3"/>
  <c r="AW190" i="3"/>
  <c r="AX185" i="3"/>
  <c r="AX187" i="3"/>
  <c r="AX188" i="3"/>
  <c r="AX190" i="3"/>
  <c r="AY185" i="3"/>
  <c r="AY187" i="3"/>
  <c r="AY188" i="3"/>
  <c r="AY190" i="3"/>
  <c r="AZ185" i="3"/>
  <c r="AZ187" i="3"/>
  <c r="AZ188" i="3"/>
  <c r="AZ190" i="3"/>
  <c r="BA185" i="3"/>
  <c r="BA187" i="3"/>
  <c r="BA188" i="3"/>
  <c r="BA190" i="3"/>
  <c r="BB185" i="3"/>
  <c r="BB187" i="3"/>
  <c r="BB188" i="3"/>
  <c r="BB190" i="3"/>
  <c r="T186" i="3"/>
  <c r="U186" i="3"/>
  <c r="V186" i="3"/>
  <c r="W186" i="3"/>
  <c r="X186" i="3"/>
  <c r="Y186" i="3"/>
  <c r="Z186" i="3"/>
  <c r="AA186" i="3"/>
  <c r="AB186" i="3"/>
  <c r="AC186" i="3"/>
  <c r="AD186" i="3"/>
  <c r="AE186" i="3"/>
  <c r="AF186" i="3"/>
  <c r="AG186" i="3"/>
  <c r="AH186" i="3"/>
  <c r="AI186" i="3"/>
  <c r="AJ186" i="3"/>
  <c r="AK186" i="3"/>
  <c r="AL186" i="3"/>
  <c r="AM186" i="3"/>
  <c r="AN186" i="3"/>
  <c r="AO186" i="3"/>
  <c r="AP186" i="3"/>
  <c r="AQ186" i="3"/>
  <c r="AR186" i="3"/>
  <c r="AS186" i="3"/>
  <c r="AT186" i="3"/>
  <c r="AU186" i="3"/>
  <c r="AV186" i="3"/>
  <c r="AW186" i="3"/>
  <c r="AX186" i="3"/>
  <c r="AY186" i="3"/>
  <c r="AZ186" i="3"/>
  <c r="BA186" i="3"/>
  <c r="BB186" i="3"/>
  <c r="T189" i="3"/>
  <c r="U189" i="3"/>
  <c r="V189" i="3"/>
  <c r="W189" i="3"/>
  <c r="X189" i="3"/>
  <c r="Y189" i="3"/>
  <c r="Z189" i="3"/>
  <c r="AA189" i="3"/>
  <c r="AB189" i="3"/>
  <c r="AC189" i="3"/>
  <c r="AD189" i="3"/>
  <c r="AE189" i="3"/>
  <c r="AF189" i="3"/>
  <c r="AG189" i="3"/>
  <c r="AH189" i="3"/>
  <c r="AI189" i="3"/>
  <c r="AJ189" i="3"/>
  <c r="AK189" i="3"/>
  <c r="AL189" i="3"/>
  <c r="AM189" i="3"/>
  <c r="AN189" i="3"/>
  <c r="AO189" i="3"/>
  <c r="AP189" i="3"/>
  <c r="AQ189" i="3"/>
  <c r="AR189" i="3"/>
  <c r="AS189" i="3"/>
  <c r="AT189" i="3"/>
  <c r="AU189" i="3"/>
  <c r="AV189" i="3"/>
  <c r="AW189" i="3"/>
  <c r="AX189" i="3"/>
  <c r="AY189" i="3"/>
  <c r="AZ189" i="3"/>
  <c r="BA189" i="3"/>
  <c r="BB189" i="3"/>
  <c r="J10" i="5"/>
  <c r="J12" i="5"/>
  <c r="H55" i="5"/>
  <c r="I55" i="5"/>
  <c r="Q185" i="12" l="1"/>
  <c r="S185" i="12"/>
  <c r="E185" i="12"/>
  <c r="F185" i="12"/>
  <c r="G185" i="12"/>
  <c r="H185" i="12"/>
  <c r="I185" i="12"/>
  <c r="K185" i="12"/>
  <c r="R185" i="12"/>
  <c r="M185" i="12"/>
  <c r="N185" i="12"/>
  <c r="O185" i="12"/>
  <c r="L185" i="12"/>
  <c r="L188" i="12"/>
  <c r="K188" i="12"/>
  <c r="J188" i="12"/>
  <c r="I188" i="12"/>
  <c r="H188" i="12"/>
  <c r="G188" i="12"/>
  <c r="F188" i="12"/>
  <c r="E188" i="12"/>
  <c r="S188" i="12"/>
  <c r="R188" i="12"/>
  <c r="Q188" i="12"/>
  <c r="P188" i="12"/>
  <c r="O188" i="12"/>
  <c r="N188" i="12"/>
  <c r="M188" i="12"/>
  <c r="P189" i="12"/>
  <c r="O189" i="12"/>
  <c r="N189" i="12"/>
  <c r="M189" i="12"/>
  <c r="L189" i="12"/>
  <c r="K189" i="12"/>
  <c r="J189" i="12"/>
  <c r="I189" i="12"/>
  <c r="H189" i="12"/>
  <c r="G189" i="12"/>
  <c r="F189" i="12"/>
  <c r="E189" i="12"/>
  <c r="S189" i="12"/>
  <c r="R189" i="12"/>
  <c r="Q189" i="12"/>
  <c r="G137" i="12"/>
  <c r="G136" i="12"/>
  <c r="G161" i="12" s="1"/>
  <c r="G135" i="12"/>
  <c r="G134" i="12"/>
  <c r="G160" i="12" s="1"/>
  <c r="G180" i="12"/>
  <c r="H187" i="12"/>
  <c r="G187" i="12"/>
  <c r="F187" i="12"/>
  <c r="E187" i="12"/>
  <c r="S187" i="12"/>
  <c r="R187" i="12"/>
  <c r="Q187" i="12"/>
  <c r="P187" i="12"/>
  <c r="O187" i="12"/>
  <c r="N187" i="12"/>
  <c r="M187" i="12"/>
  <c r="L187" i="12"/>
  <c r="K187" i="12"/>
  <c r="J187" i="12"/>
  <c r="I187" i="12"/>
  <c r="G55" i="5"/>
  <c r="J55" i="5"/>
  <c r="I85" i="3"/>
  <c r="E92" i="3" s="1"/>
  <c r="E99" i="3" s="1"/>
  <c r="E100" i="3" s="1"/>
  <c r="BD100" i="3"/>
  <c r="BC120" i="3"/>
  <c r="BC121" i="3" s="1"/>
  <c r="BG109" i="3"/>
  <c r="BF120" i="3"/>
  <c r="BD120" i="3"/>
  <c r="BD121" i="3" s="1"/>
  <c r="BE100" i="3"/>
  <c r="BG120" i="3"/>
  <c r="BG121" i="3" s="1"/>
  <c r="BF118" i="3"/>
  <c r="BF119" i="3" s="1"/>
  <c r="AN120" i="3"/>
  <c r="AN111" i="3"/>
  <c r="AN99" i="3"/>
  <c r="AN100" i="3"/>
  <c r="AN112" i="3"/>
  <c r="AN108" i="3"/>
  <c r="AN109" i="3" s="1"/>
  <c r="AN102" i="3"/>
  <c r="AN103" i="3"/>
  <c r="AY108" i="3"/>
  <c r="AY109" i="3"/>
  <c r="AY111" i="3"/>
  <c r="AY112" i="3" s="1"/>
  <c r="AY99" i="3"/>
  <c r="AY120" i="3" s="1"/>
  <c r="AY121" i="3" s="1"/>
  <c r="AY102" i="3"/>
  <c r="AY103" i="3" s="1"/>
  <c r="AI102" i="3"/>
  <c r="AI103" i="3" s="1"/>
  <c r="AI108" i="3"/>
  <c r="AI111" i="3"/>
  <c r="AI118" i="3" s="1"/>
  <c r="AI99" i="3"/>
  <c r="AI109" i="3"/>
  <c r="AI100" i="3"/>
  <c r="AX102" i="3"/>
  <c r="AX103" i="3"/>
  <c r="AX108" i="3"/>
  <c r="AX111" i="3"/>
  <c r="AX112" i="3" s="1"/>
  <c r="AX99" i="3"/>
  <c r="AX100" i="3"/>
  <c r="AX109" i="3"/>
  <c r="AH102" i="3"/>
  <c r="AH103" i="3"/>
  <c r="AH108" i="3"/>
  <c r="AH111" i="3"/>
  <c r="AH99" i="3"/>
  <c r="AH100" i="3" s="1"/>
  <c r="AH109" i="3"/>
  <c r="AH112" i="3"/>
  <c r="F55" i="5"/>
  <c r="AW102" i="3"/>
  <c r="AW103" i="3"/>
  <c r="AW108" i="3"/>
  <c r="AW111" i="3"/>
  <c r="AW112" i="3" s="1"/>
  <c r="AW99" i="3"/>
  <c r="AW100" i="3" s="1"/>
  <c r="AW109" i="3"/>
  <c r="AG102" i="3"/>
  <c r="AG103" i="3"/>
  <c r="AG108" i="3"/>
  <c r="AG109" i="3" s="1"/>
  <c r="AG100" i="3"/>
  <c r="AG111" i="3"/>
  <c r="AG112" i="3" s="1"/>
  <c r="AG99" i="3"/>
  <c r="AG118" i="3" s="1"/>
  <c r="AV108" i="3"/>
  <c r="AV112" i="3"/>
  <c r="AV111" i="3"/>
  <c r="AV99" i="3"/>
  <c r="AV100" i="3" s="1"/>
  <c r="AV109" i="3"/>
  <c r="AV102" i="3"/>
  <c r="AV103" i="3" s="1"/>
  <c r="AF103" i="3"/>
  <c r="AF108" i="3"/>
  <c r="AF109" i="3" s="1"/>
  <c r="AF111" i="3"/>
  <c r="AF112" i="3" s="1"/>
  <c r="AF99" i="3"/>
  <c r="AF120" i="3" s="1"/>
  <c r="AF102" i="3"/>
  <c r="AU108" i="3"/>
  <c r="AU109" i="3" s="1"/>
  <c r="AU111" i="3"/>
  <c r="AU99" i="3"/>
  <c r="AU100" i="3" s="1"/>
  <c r="AU112" i="3"/>
  <c r="AU102" i="3"/>
  <c r="AU103" i="3" s="1"/>
  <c r="AE103" i="3"/>
  <c r="AE108" i="3"/>
  <c r="AE109" i="3" s="1"/>
  <c r="AE111" i="3"/>
  <c r="AE112" i="3" s="1"/>
  <c r="AE99" i="3"/>
  <c r="AE100" i="3" s="1"/>
  <c r="AE102" i="3"/>
  <c r="AT111" i="3"/>
  <c r="AT108" i="3"/>
  <c r="AT109" i="3" s="1"/>
  <c r="AT99" i="3"/>
  <c r="AT100" i="3" s="1"/>
  <c r="AT112" i="3"/>
  <c r="AT102" i="3"/>
  <c r="AT103" i="3" s="1"/>
  <c r="AS103" i="3"/>
  <c r="AS108" i="3"/>
  <c r="AS120" i="3" s="1"/>
  <c r="AS111" i="3"/>
  <c r="AS112" i="3" s="1"/>
  <c r="AS99" i="3"/>
  <c r="AS100" i="3"/>
  <c r="AS102" i="3"/>
  <c r="AC108" i="3"/>
  <c r="AC109" i="3" s="1"/>
  <c r="AC111" i="3"/>
  <c r="AC99" i="3"/>
  <c r="AC100" i="3"/>
  <c r="AC112" i="3"/>
  <c r="AC102" i="3"/>
  <c r="AC103" i="3" s="1"/>
  <c r="AB108" i="3"/>
  <c r="AB109" i="3" s="1"/>
  <c r="AB111" i="3"/>
  <c r="AB112" i="3" s="1"/>
  <c r="AB99" i="3"/>
  <c r="AB100" i="3" s="1"/>
  <c r="AB102" i="3"/>
  <c r="AB103" i="3"/>
  <c r="AR111" i="3"/>
  <c r="AR99" i="3"/>
  <c r="AR118" i="3" s="1"/>
  <c r="AR112" i="3"/>
  <c r="AR102" i="3"/>
  <c r="AR103" i="3"/>
  <c r="AR108" i="3"/>
  <c r="AR109" i="3" s="1"/>
  <c r="AQ108" i="3"/>
  <c r="AQ118" i="3" s="1"/>
  <c r="AQ111" i="3"/>
  <c r="AQ112" i="3" s="1"/>
  <c r="AQ99" i="3"/>
  <c r="AQ100" i="3"/>
  <c r="AQ102" i="3"/>
  <c r="AQ103" i="3" s="1"/>
  <c r="AA108" i="3"/>
  <c r="AA109" i="3" s="1"/>
  <c r="AA111" i="3"/>
  <c r="AA99" i="3"/>
  <c r="AA100" i="3"/>
  <c r="AA112" i="3"/>
  <c r="AA102" i="3"/>
  <c r="AA103" i="3"/>
  <c r="AD120" i="3"/>
  <c r="AD121" i="3" s="1"/>
  <c r="AD103" i="3"/>
  <c r="AD99" i="3"/>
  <c r="AD108" i="3"/>
  <c r="AD111" i="3"/>
  <c r="AD102" i="3"/>
  <c r="AD118" i="3" s="1"/>
  <c r="AD109" i="3"/>
  <c r="AD100" i="3"/>
  <c r="AD112" i="3"/>
  <c r="AP108" i="3"/>
  <c r="AP111" i="3"/>
  <c r="AP99" i="3"/>
  <c r="AP120" i="3" s="1"/>
  <c r="AP100" i="3"/>
  <c r="AP109" i="3"/>
  <c r="AP112" i="3"/>
  <c r="AP103" i="3"/>
  <c r="AP102" i="3"/>
  <c r="Z108" i="3"/>
  <c r="Z99" i="3"/>
  <c r="Z109" i="3"/>
  <c r="Z100" i="3"/>
  <c r="Z102" i="3"/>
  <c r="Z120" i="3" s="1"/>
  <c r="Z111" i="3"/>
  <c r="Z112" i="3" s="1"/>
  <c r="AO111" i="3"/>
  <c r="AO99" i="3"/>
  <c r="AO120" i="3" s="1"/>
  <c r="AO121" i="3" s="1"/>
  <c r="AO109" i="3"/>
  <c r="AO100" i="3"/>
  <c r="AO112" i="3"/>
  <c r="AO102" i="3"/>
  <c r="AO103" i="3" s="1"/>
  <c r="AO108" i="3"/>
  <c r="Y111" i="3"/>
  <c r="Y99" i="3"/>
  <c r="Y120" i="3" s="1"/>
  <c r="Y112" i="3"/>
  <c r="Y100" i="3"/>
  <c r="Y102" i="3"/>
  <c r="Y103" i="3" s="1"/>
  <c r="Y93" i="3"/>
  <c r="Y118" i="3"/>
  <c r="Y108" i="3"/>
  <c r="Y109" i="3" s="1"/>
  <c r="G144" i="3"/>
  <c r="E66" i="3"/>
  <c r="AM109" i="3"/>
  <c r="AM100" i="3"/>
  <c r="AM112" i="3"/>
  <c r="AM102" i="3"/>
  <c r="AM103" i="3" s="1"/>
  <c r="AM108" i="3"/>
  <c r="AM111" i="3"/>
  <c r="AM99" i="3"/>
  <c r="AM118" i="3" s="1"/>
  <c r="AM119" i="3" s="1"/>
  <c r="BB111" i="3"/>
  <c r="BB112" i="3"/>
  <c r="BB102" i="3"/>
  <c r="BB103" i="3"/>
  <c r="BB108" i="3"/>
  <c r="BB109" i="3" s="1"/>
  <c r="BB99" i="3"/>
  <c r="BB118" i="3" s="1"/>
  <c r="AL109" i="3"/>
  <c r="AL100" i="3"/>
  <c r="AL112" i="3"/>
  <c r="AL102" i="3"/>
  <c r="AL103" i="3" s="1"/>
  <c r="AL111" i="3"/>
  <c r="AL99" i="3"/>
  <c r="AL108" i="3"/>
  <c r="BA112" i="3"/>
  <c r="BA102" i="3"/>
  <c r="BA120" i="3" s="1"/>
  <c r="BA121" i="3" s="1"/>
  <c r="BA111" i="3"/>
  <c r="BA99" i="3"/>
  <c r="BA100" i="3" s="1"/>
  <c r="BA103" i="3"/>
  <c r="BA108" i="3"/>
  <c r="BA118" i="3" s="1"/>
  <c r="BA119" i="3" s="1"/>
  <c r="BA109" i="3"/>
  <c r="AK120" i="3"/>
  <c r="AK112" i="3"/>
  <c r="AK100" i="3"/>
  <c r="AK99" i="3"/>
  <c r="AK102" i="3"/>
  <c r="AK103" i="3" s="1"/>
  <c r="AK111" i="3"/>
  <c r="AK108" i="3"/>
  <c r="AK109" i="3" s="1"/>
  <c r="AZ102" i="3"/>
  <c r="AZ103" i="3"/>
  <c r="AZ108" i="3"/>
  <c r="AZ109" i="3" s="1"/>
  <c r="AZ111" i="3"/>
  <c r="AZ112" i="3" s="1"/>
  <c r="AZ99" i="3"/>
  <c r="AZ118" i="3" s="1"/>
  <c r="AZ119" i="3" s="1"/>
  <c r="AJ102" i="3"/>
  <c r="AJ103" i="3"/>
  <c r="AJ108" i="3"/>
  <c r="AJ109" i="3" s="1"/>
  <c r="AJ111" i="3"/>
  <c r="AJ112" i="3" s="1"/>
  <c r="AJ99" i="3"/>
  <c r="AJ120" i="3" s="1"/>
  <c r="AQ120" i="3"/>
  <c r="AU118" i="3"/>
  <c r="AU120" i="3"/>
  <c r="AY118" i="3"/>
  <c r="AI120" i="3"/>
  <c r="AE118" i="3"/>
  <c r="AE120" i="3"/>
  <c r="AX118" i="3"/>
  <c r="AX119" i="3" s="1"/>
  <c r="AX120" i="3"/>
  <c r="AH118" i="3"/>
  <c r="AV120" i="3"/>
  <c r="AC93" i="3"/>
  <c r="AB93" i="3"/>
  <c r="BA93" i="3"/>
  <c r="AK93" i="3"/>
  <c r="AK118" i="3"/>
  <c r="AS93" i="3"/>
  <c r="AS118" i="3"/>
  <c r="AZ93" i="3"/>
  <c r="AJ93" i="3"/>
  <c r="AR93" i="3"/>
  <c r="AN118" i="3"/>
  <c r="BC66" i="3"/>
  <c r="BD66" i="3"/>
  <c r="BF66" i="3"/>
  <c r="BG66" i="3"/>
  <c r="BH66" i="3"/>
  <c r="BJ66" i="3"/>
  <c r="BI66" i="3"/>
  <c r="BK66" i="3"/>
  <c r="BL66" i="3"/>
  <c r="BE66" i="3"/>
  <c r="BB66" i="3"/>
  <c r="K66" i="3"/>
  <c r="W66" i="3"/>
  <c r="AM66" i="3"/>
  <c r="AN66" i="3"/>
  <c r="N66" i="3"/>
  <c r="Z66" i="3"/>
  <c r="L66" i="3"/>
  <c r="M66" i="3"/>
  <c r="Y66" i="3"/>
  <c r="AA66" i="3"/>
  <c r="AQ66" i="3"/>
  <c r="P66" i="3"/>
  <c r="AB66" i="3"/>
  <c r="AR66" i="3"/>
  <c r="AC66" i="3"/>
  <c r="R66" i="3"/>
  <c r="AD66" i="3"/>
  <c r="AT66" i="3"/>
  <c r="AW66" i="3"/>
  <c r="S66" i="3"/>
  <c r="AE66" i="3"/>
  <c r="AU66" i="3"/>
  <c r="AO66" i="3"/>
  <c r="AS66" i="3"/>
  <c r="AF66" i="3"/>
  <c r="AV66" i="3"/>
  <c r="AP66" i="3"/>
  <c r="AG66" i="3"/>
  <c r="Q66" i="3"/>
  <c r="F66" i="3"/>
  <c r="AH66" i="3"/>
  <c r="AX66" i="3"/>
  <c r="U66" i="3"/>
  <c r="G66" i="3"/>
  <c r="AI66" i="3"/>
  <c r="AY66" i="3"/>
  <c r="AK66" i="3"/>
  <c r="H66" i="3"/>
  <c r="T66" i="3"/>
  <c r="AJ66" i="3"/>
  <c r="AZ66" i="3"/>
  <c r="BA66" i="3"/>
  <c r="J66" i="3"/>
  <c r="V66" i="3"/>
  <c r="AL66" i="3"/>
  <c r="X66" i="3"/>
  <c r="I66" i="3"/>
  <c r="E55" i="5"/>
  <c r="O66" i="3"/>
  <c r="BK119" i="3"/>
  <c r="BK121" i="3"/>
  <c r="BF121" i="3"/>
  <c r="BE119" i="3"/>
  <c r="BJ121" i="3"/>
  <c r="BH119" i="3"/>
  <c r="BI119" i="3"/>
  <c r="BE121" i="3"/>
  <c r="BC119" i="3"/>
  <c r="Z118" i="3"/>
  <c r="AH93" i="3"/>
  <c r="Z93" i="3"/>
  <c r="AX93" i="3"/>
  <c r="AA118" i="3"/>
  <c r="AF93" i="3"/>
  <c r="AV93" i="3"/>
  <c r="AP93" i="3"/>
  <c r="AN93" i="3"/>
  <c r="AY93" i="3"/>
  <c r="AQ93" i="3"/>
  <c r="AI93" i="3"/>
  <c r="AA93" i="3"/>
  <c r="AW93" i="3"/>
  <c r="AO93" i="3"/>
  <c r="AG93" i="3"/>
  <c r="AE119" i="3"/>
  <c r="AU93" i="3"/>
  <c r="AM93" i="3"/>
  <c r="AE93" i="3"/>
  <c r="BB93" i="3"/>
  <c r="AT93" i="3"/>
  <c r="AL93" i="3"/>
  <c r="AD93" i="3"/>
  <c r="Q193" i="12" l="1"/>
  <c r="S193" i="12"/>
  <c r="I194" i="12"/>
  <c r="N195" i="12"/>
  <c r="O196" i="12"/>
  <c r="E193" i="12"/>
  <c r="F194" i="12"/>
  <c r="E195" i="12"/>
  <c r="P194" i="12"/>
  <c r="G193" i="12"/>
  <c r="K195" i="12"/>
  <c r="I196" i="12"/>
  <c r="H195" i="12"/>
  <c r="E196" i="12"/>
  <c r="L194" i="12"/>
  <c r="P196" i="12"/>
  <c r="I193" i="12"/>
  <c r="M196" i="12"/>
  <c r="M195" i="12"/>
  <c r="K196" i="12"/>
  <c r="E194" i="12"/>
  <c r="J193" i="12"/>
  <c r="H194" i="12"/>
  <c r="M193" i="12"/>
  <c r="J195" i="12"/>
  <c r="K194" i="12"/>
  <c r="N194" i="12"/>
  <c r="R193" i="12"/>
  <c r="H193" i="12"/>
  <c r="N196" i="12"/>
  <c r="F196" i="12"/>
  <c r="F195" i="12"/>
  <c r="P193" i="12"/>
  <c r="F193" i="12"/>
  <c r="H196" i="12"/>
  <c r="R194" i="12"/>
  <c r="P195" i="12"/>
  <c r="R196" i="12"/>
  <c r="I195" i="12"/>
  <c r="J196" i="12"/>
  <c r="L193" i="12"/>
  <c r="M194" i="12"/>
  <c r="J194" i="12"/>
  <c r="L195" i="12"/>
  <c r="O193" i="12"/>
  <c r="Q194" i="12"/>
  <c r="O195" i="12"/>
  <c r="N193" i="12"/>
  <c r="Q196" i="12"/>
  <c r="R195" i="12"/>
  <c r="L196" i="12"/>
  <c r="S194" i="12"/>
  <c r="G196" i="12"/>
  <c r="S196" i="12"/>
  <c r="G195" i="12"/>
  <c r="G194" i="12"/>
  <c r="S195" i="12"/>
  <c r="K193" i="12"/>
  <c r="O194" i="12"/>
  <c r="Q195" i="12"/>
  <c r="E111" i="3"/>
  <c r="E112" i="3" s="1"/>
  <c r="E102" i="3"/>
  <c r="E103" i="3" s="1"/>
  <c r="E108" i="3"/>
  <c r="G145" i="3"/>
  <c r="G149" i="3" s="1"/>
  <c r="E109" i="3"/>
  <c r="AP118" i="3"/>
  <c r="AL120" i="3"/>
  <c r="AZ120" i="3"/>
  <c r="AZ121" i="3" s="1"/>
  <c r="BB100" i="3"/>
  <c r="AB118" i="3"/>
  <c r="AV118" i="3"/>
  <c r="AL118" i="3"/>
  <c r="AL119" i="3" s="1"/>
  <c r="Z103" i="3"/>
  <c r="AR120" i="3"/>
  <c r="AR121" i="3" s="1"/>
  <c r="AB120" i="3"/>
  <c r="AT118" i="3"/>
  <c r="AZ100" i="3"/>
  <c r="AG120" i="3"/>
  <c r="AF118" i="3"/>
  <c r="AT120" i="3"/>
  <c r="AT121" i="3" s="1"/>
  <c r="AJ118" i="3"/>
  <c r="AJ119" i="3" s="1"/>
  <c r="AW120" i="3"/>
  <c r="AW121" i="3" s="1"/>
  <c r="AM120" i="3"/>
  <c r="AM121" i="3" s="1"/>
  <c r="AQ109" i="3"/>
  <c r="BB120" i="3"/>
  <c r="BB121" i="3" s="1"/>
  <c r="AW118" i="3"/>
  <c r="AW119" i="3" s="1"/>
  <c r="AS109" i="3"/>
  <c r="AH120" i="3"/>
  <c r="AH121" i="3" s="1"/>
  <c r="AJ100" i="3"/>
  <c r="AF100" i="3"/>
  <c r="AI112" i="3"/>
  <c r="AO118" i="3"/>
  <c r="AY100" i="3"/>
  <c r="AR100" i="3"/>
  <c r="G176" i="3"/>
  <c r="G177" i="3" s="1"/>
  <c r="H190" i="3" s="1"/>
  <c r="Z121" i="3"/>
  <c r="AA119" i="3"/>
  <c r="AA120" i="3"/>
  <c r="AC118" i="3"/>
  <c r="AC119" i="3" s="1"/>
  <c r="AC120" i="3"/>
  <c r="AC121" i="3" s="1"/>
  <c r="D68" i="3"/>
  <c r="AN119" i="3"/>
  <c r="AJ121" i="3"/>
  <c r="AI119" i="3"/>
  <c r="AI121" i="3"/>
  <c r="AQ121" i="3"/>
  <c r="AB121" i="3"/>
  <c r="AR119" i="3"/>
  <c r="AS119" i="3"/>
  <c r="AF121" i="3"/>
  <c r="AD119" i="3"/>
  <c r="AK119" i="3"/>
  <c r="AP121" i="3"/>
  <c r="AB119" i="3"/>
  <c r="AL121" i="3"/>
  <c r="Z119" i="3"/>
  <c r="AV119" i="3"/>
  <c r="Y119" i="3"/>
  <c r="AA121" i="3"/>
  <c r="AU119" i="3"/>
  <c r="AY119" i="3"/>
  <c r="AK121" i="3"/>
  <c r="AU121" i="3"/>
  <c r="AS121" i="3"/>
  <c r="AF119" i="3"/>
  <c r="AX121" i="3"/>
  <c r="AP119" i="3"/>
  <c r="AG121" i="3"/>
  <c r="AO119" i="3"/>
  <c r="BB119" i="3"/>
  <c r="AG119" i="3"/>
  <c r="AQ119" i="3"/>
  <c r="AT119" i="3"/>
  <c r="AE121" i="3"/>
  <c r="AV121" i="3"/>
  <c r="AH119" i="3"/>
  <c r="AN121" i="3"/>
  <c r="Y121" i="3"/>
  <c r="L92" i="3"/>
  <c r="P92" i="3"/>
  <c r="G92" i="3"/>
  <c r="T92" i="3"/>
  <c r="V92" i="3"/>
  <c r="R92" i="3"/>
  <c r="H92" i="3"/>
  <c r="N92" i="3"/>
  <c r="J92" i="3"/>
  <c r="U92" i="3"/>
  <c r="X92" i="3"/>
  <c r="O92" i="3"/>
  <c r="Q92" i="3"/>
  <c r="F92" i="3"/>
  <c r="M92" i="3"/>
  <c r="K92" i="3"/>
  <c r="I92" i="3"/>
  <c r="S92" i="3"/>
  <c r="W92" i="3"/>
  <c r="G203" i="12" l="1"/>
  <c r="G204" i="12"/>
  <c r="G200" i="12"/>
  <c r="G201" i="12"/>
  <c r="E119" i="3"/>
  <c r="D123" i="3" s="1"/>
  <c r="E120" i="3"/>
  <c r="E121" i="3" s="1"/>
  <c r="M108" i="3"/>
  <c r="M109" i="3" s="1"/>
  <c r="M111" i="3"/>
  <c r="M112" i="3" s="1"/>
  <c r="M99" i="3"/>
  <c r="M100" i="3" s="1"/>
  <c r="M102" i="3"/>
  <c r="M103" i="3" s="1"/>
  <c r="F99" i="3"/>
  <c r="F100" i="3" s="1"/>
  <c r="F102" i="3"/>
  <c r="F103" i="3" s="1"/>
  <c r="F108" i="3"/>
  <c r="F109" i="3" s="1"/>
  <c r="F111" i="3"/>
  <c r="F112" i="3" s="1"/>
  <c r="I111" i="3"/>
  <c r="I112" i="3" s="1"/>
  <c r="I99" i="3"/>
  <c r="I100" i="3" s="1"/>
  <c r="I102" i="3"/>
  <c r="I103" i="3" s="1"/>
  <c r="I108" i="3"/>
  <c r="I109" i="3" s="1"/>
  <c r="L108" i="3"/>
  <c r="L109" i="3" s="1"/>
  <c r="L111" i="3"/>
  <c r="L112" i="3" s="1"/>
  <c r="L99" i="3"/>
  <c r="L100" i="3" s="1"/>
  <c r="L102" i="3"/>
  <c r="L103" i="3" s="1"/>
  <c r="K108" i="3"/>
  <c r="K109" i="3" s="1"/>
  <c r="K111" i="3"/>
  <c r="K112" i="3" s="1"/>
  <c r="K99" i="3"/>
  <c r="K100" i="3" s="1"/>
  <c r="K102" i="3"/>
  <c r="K103" i="3" s="1"/>
  <c r="Q102" i="3"/>
  <c r="Q103" i="3" s="1"/>
  <c r="Q108" i="3"/>
  <c r="Q109" i="3" s="1"/>
  <c r="Q111" i="3"/>
  <c r="Q112" i="3" s="1"/>
  <c r="Q99" i="3"/>
  <c r="Q100" i="3" s="1"/>
  <c r="O102" i="3"/>
  <c r="O103" i="3" s="1"/>
  <c r="O108" i="3"/>
  <c r="O109" i="3" s="1"/>
  <c r="O111" i="3"/>
  <c r="O112" i="3" s="1"/>
  <c r="O99" i="3"/>
  <c r="O100" i="3" s="1"/>
  <c r="U102" i="3"/>
  <c r="U103" i="3" s="1"/>
  <c r="U99" i="3"/>
  <c r="U100" i="3" s="1"/>
  <c r="U108" i="3"/>
  <c r="U109" i="3" s="1"/>
  <c r="U111" i="3"/>
  <c r="U112" i="3" s="1"/>
  <c r="H111" i="3"/>
  <c r="H112" i="3" s="1"/>
  <c r="H99" i="3"/>
  <c r="H100" i="3" s="1"/>
  <c r="H102" i="3"/>
  <c r="H103" i="3" s="1"/>
  <c r="H108" i="3"/>
  <c r="H109" i="3" s="1"/>
  <c r="J108" i="3"/>
  <c r="J109" i="3" s="1"/>
  <c r="J111" i="3"/>
  <c r="J112" i="3" s="1"/>
  <c r="J102" i="3"/>
  <c r="J99" i="3"/>
  <c r="J100" i="3" s="1"/>
  <c r="X111" i="3"/>
  <c r="X112" i="3" s="1"/>
  <c r="X99" i="3"/>
  <c r="X100" i="3" s="1"/>
  <c r="X102" i="3"/>
  <c r="X103" i="3" s="1"/>
  <c r="X108" i="3"/>
  <c r="X109" i="3" s="1"/>
  <c r="N108" i="3"/>
  <c r="N109" i="3" s="1"/>
  <c r="N99" i="3"/>
  <c r="N100" i="3" s="1"/>
  <c r="N111" i="3"/>
  <c r="N112" i="3" s="1"/>
  <c r="N102" i="3"/>
  <c r="R102" i="3"/>
  <c r="R103" i="3" s="1"/>
  <c r="R108" i="3"/>
  <c r="R109" i="3" s="1"/>
  <c r="R111" i="3"/>
  <c r="R112" i="3" s="1"/>
  <c r="R99" i="3"/>
  <c r="R100" i="3" s="1"/>
  <c r="V102" i="3"/>
  <c r="V103" i="3" s="1"/>
  <c r="V99" i="3"/>
  <c r="V100" i="3" s="1"/>
  <c r="V111" i="3"/>
  <c r="V112" i="3" s="1"/>
  <c r="V108" i="3"/>
  <c r="V109" i="3" s="1"/>
  <c r="T102" i="3"/>
  <c r="T103" i="3" s="1"/>
  <c r="T108" i="3"/>
  <c r="T109" i="3" s="1"/>
  <c r="T111" i="3"/>
  <c r="T112" i="3" s="1"/>
  <c r="T99" i="3"/>
  <c r="T100" i="3" s="1"/>
  <c r="W102" i="3"/>
  <c r="W103" i="3" s="1"/>
  <c r="W108" i="3"/>
  <c r="W109" i="3" s="1"/>
  <c r="W111" i="3"/>
  <c r="W112" i="3" s="1"/>
  <c r="W99" i="3"/>
  <c r="W100" i="3" s="1"/>
  <c r="G102" i="3"/>
  <c r="G103" i="3" s="1"/>
  <c r="G108" i="3"/>
  <c r="G109" i="3" s="1"/>
  <c r="G111" i="3"/>
  <c r="G112" i="3" s="1"/>
  <c r="G99" i="3"/>
  <c r="G100" i="3" s="1"/>
  <c r="S102" i="3"/>
  <c r="S103" i="3" s="1"/>
  <c r="S108" i="3"/>
  <c r="S109" i="3" s="1"/>
  <c r="S111" i="3"/>
  <c r="S112" i="3" s="1"/>
  <c r="S99" i="3"/>
  <c r="S100" i="3" s="1"/>
  <c r="P108" i="3"/>
  <c r="P109" i="3" s="1"/>
  <c r="P111" i="3"/>
  <c r="P112" i="3" s="1"/>
  <c r="P99" i="3"/>
  <c r="P100" i="3" s="1"/>
  <c r="P102" i="3"/>
  <c r="P103" i="3" s="1"/>
  <c r="G154" i="3"/>
  <c r="F185" i="3" s="1"/>
  <c r="F93" i="3"/>
  <c r="W93" i="3"/>
  <c r="T93" i="3"/>
  <c r="G157" i="3"/>
  <c r="O186" i="3" s="1"/>
  <c r="N190" i="3"/>
  <c r="J190" i="3"/>
  <c r="G190" i="3"/>
  <c r="L190" i="3"/>
  <c r="M190" i="3"/>
  <c r="E190" i="3"/>
  <c r="O190" i="3"/>
  <c r="S190" i="3"/>
  <c r="I190" i="3"/>
  <c r="Q190" i="3"/>
  <c r="R190" i="3"/>
  <c r="K190" i="3"/>
  <c r="F190" i="3"/>
  <c r="P190" i="3"/>
  <c r="P93" i="3"/>
  <c r="G93" i="3"/>
  <c r="V93" i="3"/>
  <c r="H93" i="3"/>
  <c r="N93" i="3"/>
  <c r="R93" i="3"/>
  <c r="S93" i="3"/>
  <c r="O93" i="3"/>
  <c r="U93" i="3"/>
  <c r="I93" i="3"/>
  <c r="J93" i="3"/>
  <c r="L93" i="3"/>
  <c r="X93" i="3"/>
  <c r="E93" i="3"/>
  <c r="K93" i="3"/>
  <c r="Q93" i="3"/>
  <c r="M93" i="3"/>
  <c r="N120" i="3" l="1"/>
  <c r="N121" i="3" s="1"/>
  <c r="J185" i="3"/>
  <c r="K185" i="3"/>
  <c r="I185" i="3"/>
  <c r="E185" i="3"/>
  <c r="G185" i="3"/>
  <c r="P185" i="3"/>
  <c r="M185" i="3"/>
  <c r="N185" i="3"/>
  <c r="R185" i="3"/>
  <c r="Q185" i="3"/>
  <c r="H185" i="3"/>
  <c r="O185" i="3"/>
  <c r="L118" i="3"/>
  <c r="L119" i="3" s="1"/>
  <c r="N103" i="3"/>
  <c r="J118" i="3"/>
  <c r="J119" i="3" s="1"/>
  <c r="T120" i="3"/>
  <c r="T121" i="3" s="1"/>
  <c r="J103" i="3"/>
  <c r="D114" i="3"/>
  <c r="G169" i="3"/>
  <c r="G170" i="3" s="1"/>
  <c r="R188" i="3" s="1"/>
  <c r="D115" i="3"/>
  <c r="G172" i="3"/>
  <c r="G173" i="3" s="1"/>
  <c r="P189" i="3" s="1"/>
  <c r="D95" i="3"/>
  <c r="G128" i="3" s="1"/>
  <c r="G129" i="3"/>
  <c r="I118" i="3"/>
  <c r="I119" i="3" s="1"/>
  <c r="J120" i="3"/>
  <c r="J121" i="3" s="1"/>
  <c r="S185" i="3"/>
  <c r="L185" i="3"/>
  <c r="Q120" i="3"/>
  <c r="Q121" i="3" s="1"/>
  <c r="W118" i="3"/>
  <c r="W119" i="3" s="1"/>
  <c r="Q118" i="3"/>
  <c r="Q119" i="3" s="1"/>
  <c r="R118" i="3"/>
  <c r="R119" i="3" s="1"/>
  <c r="K118" i="3"/>
  <c r="K119" i="3" s="1"/>
  <c r="F120" i="3"/>
  <c r="F121" i="3" s="1"/>
  <c r="O118" i="3"/>
  <c r="O119" i="3" s="1"/>
  <c r="W120" i="3"/>
  <c r="W121" i="3" s="1"/>
  <c r="U118" i="3"/>
  <c r="U119" i="3" s="1"/>
  <c r="P120" i="3"/>
  <c r="P121" i="3" s="1"/>
  <c r="R120" i="3"/>
  <c r="R121" i="3" s="1"/>
  <c r="N118" i="3"/>
  <c r="N119" i="3" s="1"/>
  <c r="M120" i="3"/>
  <c r="M121" i="3" s="1"/>
  <c r="G120" i="3"/>
  <c r="G121" i="3" s="1"/>
  <c r="G118" i="3"/>
  <c r="G119" i="3" s="1"/>
  <c r="L120" i="3"/>
  <c r="L121" i="3" s="1"/>
  <c r="X120" i="3"/>
  <c r="X121" i="3" s="1"/>
  <c r="V120" i="3"/>
  <c r="V121" i="3" s="1"/>
  <c r="H120" i="3"/>
  <c r="H121" i="3" s="1"/>
  <c r="K120" i="3"/>
  <c r="K121" i="3" s="1"/>
  <c r="M118" i="3"/>
  <c r="M119" i="3" s="1"/>
  <c r="O120" i="3"/>
  <c r="O121" i="3" s="1"/>
  <c r="I120" i="3"/>
  <c r="I121" i="3" s="1"/>
  <c r="S120" i="3"/>
  <c r="S121" i="3" s="1"/>
  <c r="U120" i="3"/>
  <c r="U121" i="3" s="1"/>
  <c r="H118" i="3"/>
  <c r="H119" i="3" s="1"/>
  <c r="P118" i="3"/>
  <c r="P119" i="3" s="1"/>
  <c r="S118" i="3"/>
  <c r="S119" i="3" s="1"/>
  <c r="F118" i="3"/>
  <c r="F119" i="3" s="1"/>
  <c r="X118" i="3"/>
  <c r="X119" i="3" s="1"/>
  <c r="T118" i="3"/>
  <c r="T119" i="3" s="1"/>
  <c r="V118" i="3"/>
  <c r="V119" i="3" s="1"/>
  <c r="Q186" i="3"/>
  <c r="L186" i="3"/>
  <c r="J186" i="3"/>
  <c r="M186" i="3"/>
  <c r="G186" i="3"/>
  <c r="I186" i="3"/>
  <c r="E186" i="3"/>
  <c r="P186" i="3"/>
  <c r="S186" i="3"/>
  <c r="H186" i="3"/>
  <c r="N186" i="3"/>
  <c r="R186" i="3"/>
  <c r="K186" i="3"/>
  <c r="F186" i="3"/>
  <c r="D105" i="3" l="1"/>
  <c r="G165" i="3"/>
  <c r="G166" i="3" s="1"/>
  <c r="F187" i="3" s="1"/>
  <c r="G180" i="3"/>
  <c r="G131" i="3"/>
  <c r="G130" i="3"/>
  <c r="G133" i="3"/>
  <c r="G132" i="3"/>
  <c r="G189" i="3"/>
  <c r="E189" i="3"/>
  <c r="Q188" i="3"/>
  <c r="L189" i="3"/>
  <c r="O189" i="3"/>
  <c r="M188" i="3"/>
  <c r="N189" i="3"/>
  <c r="F189" i="3"/>
  <c r="S189" i="3"/>
  <c r="H189" i="3"/>
  <c r="I189" i="3"/>
  <c r="R189" i="3"/>
  <c r="J189" i="3"/>
  <c r="P188" i="3"/>
  <c r="Q189" i="3"/>
  <c r="K189" i="3"/>
  <c r="I188" i="3"/>
  <c r="E188" i="3"/>
  <c r="L188" i="3"/>
  <c r="J188" i="3"/>
  <c r="M189" i="3"/>
  <c r="H188" i="3"/>
  <c r="S188" i="3"/>
  <c r="O188" i="3"/>
  <c r="N188" i="3"/>
  <c r="F188" i="3"/>
  <c r="K188" i="3"/>
  <c r="G188" i="3"/>
  <c r="G134" i="3" l="1"/>
  <c r="G160" i="3" s="1"/>
  <c r="G135" i="3"/>
  <c r="G136" i="3"/>
  <c r="G161" i="3" s="1"/>
  <c r="G137" i="3"/>
  <c r="H187" i="3"/>
  <c r="H193" i="3" s="1"/>
  <c r="Q187" i="3"/>
  <c r="Q193" i="3" s="1"/>
  <c r="N187" i="3"/>
  <c r="N194" i="3" s="1"/>
  <c r="G187" i="3"/>
  <c r="G196" i="3" s="1"/>
  <c r="E187" i="3"/>
  <c r="M187" i="3"/>
  <c r="M195" i="3" s="1"/>
  <c r="S187" i="3"/>
  <c r="S193" i="3" s="1"/>
  <c r="O187" i="3"/>
  <c r="O195" i="3" s="1"/>
  <c r="F193" i="3"/>
  <c r="F195" i="3"/>
  <c r="J187" i="3"/>
  <c r="J196" i="3" s="1"/>
  <c r="R187" i="3"/>
  <c r="R193" i="3" s="1"/>
  <c r="P187" i="3"/>
  <c r="P194" i="3" s="1"/>
  <c r="L187" i="3"/>
  <c r="L196" i="3" s="1"/>
  <c r="K187" i="3"/>
  <c r="K196" i="3" s="1"/>
  <c r="I187" i="3"/>
  <c r="I195" i="3" s="1"/>
  <c r="F194" i="3"/>
  <c r="F196" i="3"/>
  <c r="E196" i="3" l="1"/>
  <c r="Q195" i="3"/>
  <c r="Q196" i="3"/>
  <c r="G193" i="3"/>
  <c r="H194" i="3"/>
  <c r="J194" i="3"/>
  <c r="G195" i="3"/>
  <c r="H196" i="3"/>
  <c r="G194" i="3"/>
  <c r="Q194" i="3"/>
  <c r="H195" i="3"/>
  <c r="E194" i="3"/>
  <c r="L193" i="3"/>
  <c r="E193" i="3"/>
  <c r="E195" i="3"/>
  <c r="S195" i="3"/>
  <c r="S194" i="3"/>
  <c r="K193" i="3"/>
  <c r="K195" i="3"/>
  <c r="N193" i="3"/>
  <c r="N195" i="3"/>
  <c r="L194" i="3"/>
  <c r="N196" i="3"/>
  <c r="I196" i="3"/>
  <c r="I194" i="3"/>
  <c r="L195" i="3"/>
  <c r="S196" i="3"/>
  <c r="I193" i="3"/>
  <c r="R194" i="3"/>
  <c r="P195" i="3"/>
  <c r="P193" i="3"/>
  <c r="P196" i="3"/>
  <c r="M193" i="3"/>
  <c r="M194" i="3"/>
  <c r="M196" i="3"/>
  <c r="J193" i="3"/>
  <c r="R196" i="3"/>
  <c r="J195" i="3"/>
  <c r="R195" i="3"/>
  <c r="O194" i="3"/>
  <c r="O193" i="3"/>
  <c r="O196" i="3"/>
  <c r="K194" i="3"/>
  <c r="G200" i="3" l="1"/>
  <c r="P20" i="3" s="1"/>
  <c r="G203" i="3"/>
  <c r="P22" i="3" s="1"/>
  <c r="G204" i="3"/>
  <c r="P23" i="3" s="1"/>
  <c r="G201" i="3"/>
  <c r="P21" i="3" s="1"/>
</calcChain>
</file>

<file path=xl/sharedStrings.xml><?xml version="1.0" encoding="utf-8"?>
<sst xmlns="http://schemas.openxmlformats.org/spreadsheetml/2006/main" count="500" uniqueCount="295">
  <si>
    <t>Energy Storage Grand Challenge (ESGC)</t>
  </si>
  <si>
    <t>Contents</t>
  </si>
  <si>
    <t>Introduction</t>
  </si>
  <si>
    <t>LCOS Calculator</t>
  </si>
  <si>
    <t>Capital Cost Guide</t>
  </si>
  <si>
    <t>Terms &amp; Abbreviations</t>
  </si>
  <si>
    <t>Assumptions &amp; Parameters</t>
  </si>
  <si>
    <t>Instructions</t>
  </si>
  <si>
    <t>Legend</t>
  </si>
  <si>
    <t>Inputs</t>
  </si>
  <si>
    <t>Calculations</t>
  </si>
  <si>
    <t>Outputs</t>
  </si>
  <si>
    <t>Technological Parameters</t>
  </si>
  <si>
    <t>Technology Parameter</t>
  </si>
  <si>
    <t>Units</t>
  </si>
  <si>
    <t>Value</t>
  </si>
  <si>
    <t>Fill in the yellow cells with the appropriate information. Depending on technology type (e.g., electrochemical vs. mechanical) some parameters such as the cycle life and rest time after charge/discharge may not apply.</t>
  </si>
  <si>
    <t>N/A</t>
  </si>
  <si>
    <t>Battery</t>
  </si>
  <si>
    <t>LCOS ($/kWh)</t>
  </si>
  <si>
    <t>Rated Power Capacity</t>
  </si>
  <si>
    <t>MW</t>
  </si>
  <si>
    <t>hr</t>
  </si>
  <si>
    <t>Without Cost Share</t>
  </si>
  <si>
    <t>Including cost to charge + RTE losses</t>
  </si>
  <si>
    <t>%</t>
  </si>
  <si>
    <t>Including RTE losses only</t>
  </si>
  <si>
    <t>Depth of Discharge (DOD)</t>
  </si>
  <si>
    <t>With Cost Share</t>
  </si>
  <si>
    <t>Required rest time after charge (if applicable)</t>
  </si>
  <si>
    <t>hrs</t>
  </si>
  <si>
    <t>Required rest time after discharge (if applicable)</t>
  </si>
  <si>
    <t>Max Cycles at Depth of Discharge (if applicable)</t>
  </si>
  <si>
    <t>#</t>
  </si>
  <si>
    <t>Project life (minimum = 15 years)</t>
  </si>
  <si>
    <t>years</t>
  </si>
  <si>
    <t>Cost Parameter</t>
  </si>
  <si>
    <t>Overnight Capital Cost (OCC) - without cost share</t>
  </si>
  <si>
    <t>$/kW</t>
  </si>
  <si>
    <t>Fixed O&amp;M</t>
  </si>
  <si>
    <t>$/kW-yr</t>
  </si>
  <si>
    <t>Variable O&amp;M</t>
  </si>
  <si>
    <t>$/kWh-discharged</t>
  </si>
  <si>
    <t>Project Parameters</t>
  </si>
  <si>
    <t>Adders and Requirements</t>
  </si>
  <si>
    <t>(select response)</t>
  </si>
  <si>
    <t>Will the project meet the Prevailing Wage &amp; Apprenticeship Requirements?</t>
  </si>
  <si>
    <t>No</t>
  </si>
  <si>
    <t>Will the project qualify for the Energy Community Adder?</t>
  </si>
  <si>
    <t>Will the project qualify for the Domestic Content Adder?</t>
  </si>
  <si>
    <t>Augmentations, Replacements, Major Overhauls (ARMO)</t>
  </si>
  <si>
    <t>Year</t>
  </si>
  <si>
    <t>Component(s)</t>
  </si>
  <si>
    <t>Present Value</t>
  </si>
  <si>
    <t>Net Present Value ($)</t>
  </si>
  <si>
    <t>Energy per cycle at DOD (kWh)</t>
  </si>
  <si>
    <t>Calculates the AEO in each year. The AEO is assumed to remain constant per year given the ARMO schedule outlined above.</t>
  </si>
  <si>
    <t>Round Trip Efficiency (%) - AC</t>
  </si>
  <si>
    <t>Discharge Time (hrs)</t>
  </si>
  <si>
    <t>Charge Time (hrs)</t>
  </si>
  <si>
    <t>Total rest time per cycle (hrs)</t>
  </si>
  <si>
    <t>Total hours per cycle</t>
  </si>
  <si>
    <t>Max cycles per day at DOD</t>
  </si>
  <si>
    <t>Max cycles per year at DOD</t>
  </si>
  <si>
    <t>AEO - Annual energy discharge per year corresponding to max annual cycles at DOD (kWh)</t>
  </si>
  <si>
    <t>O&amp;M and ECC Costs by Year</t>
  </si>
  <si>
    <t>kWh Output</t>
  </si>
  <si>
    <t>kWh Present Output</t>
  </si>
  <si>
    <t>kWh Net Present Output</t>
  </si>
  <si>
    <t>O&amp;M Cost Components by Year</t>
  </si>
  <si>
    <t>Fixed O&amp;M ($)</t>
  </si>
  <si>
    <t>Present Value ($)</t>
  </si>
  <si>
    <t>Variable O&amp;M ($)</t>
  </si>
  <si>
    <t>O&amp;M Net Present Value ($)</t>
  </si>
  <si>
    <t>Cost due to RTE Losses ($)</t>
  </si>
  <si>
    <t>Cost to charge ($)</t>
  </si>
  <si>
    <t>ECC Net Present Value ($)</t>
  </si>
  <si>
    <t>Sum of all annual costs</t>
  </si>
  <si>
    <t>Sum of annual costs, RTE losses only</t>
  </si>
  <si>
    <t>Sum of all annual costs Net Present Value ($)</t>
  </si>
  <si>
    <t>Sum of all annual costs, RTE losses only Net Present Value ($)</t>
  </si>
  <si>
    <t>Residual Value</t>
  </si>
  <si>
    <t>NPV of AEO at end of project lifetime</t>
  </si>
  <si>
    <t>NPV of AEO at end of analysis period</t>
  </si>
  <si>
    <t>RV_N - Without cost share</t>
  </si>
  <si>
    <t>RV_N - With cost share</t>
  </si>
  <si>
    <t>RV_N - With cost share RTE losses only</t>
  </si>
  <si>
    <t>Financial Components</t>
  </si>
  <si>
    <t>MACRS Depreciation Period</t>
  </si>
  <si>
    <t>ITC Base</t>
  </si>
  <si>
    <t>Energy Community Adder</t>
  </si>
  <si>
    <t>Domestic Content Adder</t>
  </si>
  <si>
    <t>Total ITC Credit</t>
  </si>
  <si>
    <t>Present Value of Depreciation (PVD)</t>
  </si>
  <si>
    <t>ECC (w/ RTE losses) ($/kWh-out)</t>
  </si>
  <si>
    <t>Cost due to RTE Losses ($/kWh-out)</t>
  </si>
  <si>
    <t>Capital Recovery Factor (CRF)</t>
  </si>
  <si>
    <t>Fixed Charge Rate (FCR)</t>
  </si>
  <si>
    <t>Overnight Capital Cost Components</t>
  </si>
  <si>
    <t>OCC ($)</t>
  </si>
  <si>
    <t>Annualized OCC ($/yr)</t>
  </si>
  <si>
    <t>OCC ($) - with cost share</t>
  </si>
  <si>
    <t>Annualized OCC - with cost share ($/yr)</t>
  </si>
  <si>
    <t>Residual Value at N</t>
  </si>
  <si>
    <t>O&amp;M Cost Components Across Analysis Period</t>
  </si>
  <si>
    <t>Annualized O&amp;M NPV ($/yr)</t>
  </si>
  <si>
    <t>Charging Cost Components Across Analysis Period</t>
  </si>
  <si>
    <t>Annualized ECC (charging + RTE losses) NPV ($/yr)</t>
  </si>
  <si>
    <t>Cost due to RTE losses Net Present Value ($)</t>
  </si>
  <si>
    <t>Annualized Costs due to RTE Losses NPV ($/yr)</t>
  </si>
  <si>
    <t>ARMO Net Present Value ($)</t>
  </si>
  <si>
    <t>Annualized ARMO Net Present Value ($/yr)</t>
  </si>
  <si>
    <t>ARR Payments over N</t>
  </si>
  <si>
    <t>OCC - without cost share ($)</t>
  </si>
  <si>
    <t>OCC - with cost share ($)</t>
  </si>
  <si>
    <t>O&amp;M ($)</t>
  </si>
  <si>
    <t>ECC (charging + RTE losses) ($)</t>
  </si>
  <si>
    <t>ARMO ($)</t>
  </si>
  <si>
    <t>Total ARR without cost share &amp; ECC</t>
  </si>
  <si>
    <t>Total ARR with cost share &amp; ECC</t>
  </si>
  <si>
    <t>Total ARR without cost share &amp; just RTE losses</t>
  </si>
  <si>
    <t>Total ARR with cost share &amp; just RTE losses</t>
  </si>
  <si>
    <t>References</t>
  </si>
  <si>
    <t>Viswanathan V.V., K. Mongird, R. Franks, X. Li, and V.L. Sprenkle. 2022. 2022 Grid Energy Storage Technology Cost and Performance Assessment. PNNL-33283. Richland, WA: Pacific Northwest National Laboratory.</t>
  </si>
  <si>
    <t>Term</t>
  </si>
  <si>
    <t>Description</t>
  </si>
  <si>
    <t>AEO</t>
  </si>
  <si>
    <t>ARMO</t>
  </si>
  <si>
    <t>Augmentations, replacements, &amp; major overhauls</t>
  </si>
  <si>
    <t>ARR</t>
  </si>
  <si>
    <t>The annual revenue that must be realized over the analysis period in order cover all costs associated with the project.</t>
  </si>
  <si>
    <t>The maximum number of years after which the component (e.g., storage block) reaches end of life regardless of operating conditions.</t>
  </si>
  <si>
    <t>COE</t>
  </si>
  <si>
    <t xml:space="preserve">Rate of return paid on assets financed with equity. </t>
  </si>
  <si>
    <t>CRF</t>
  </si>
  <si>
    <t xml:space="preserve">CRF represents the constant annual payment necessary to amortize a loan over a specified time period </t>
  </si>
  <si>
    <t>CT</t>
  </si>
  <si>
    <t>Charge time</t>
  </si>
  <si>
    <t>Time, in hours, required to charge the storage system.</t>
  </si>
  <si>
    <t>Cycle life</t>
  </si>
  <si>
    <t>The total number of cycles that a storage system can provide before reaching end of life as a function of DOD</t>
  </si>
  <si>
    <t>DF</t>
  </si>
  <si>
    <t>Debt fraction</t>
  </si>
  <si>
    <t>The portion of capital financed with debt</t>
  </si>
  <si>
    <t>DOD</t>
  </si>
  <si>
    <t>Depth of discharge</t>
  </si>
  <si>
    <t>The energy discharged as a percentage of the rated energy capacity of the storage system.</t>
  </si>
  <si>
    <t>DT</t>
  </si>
  <si>
    <t>Discharge time</t>
  </si>
  <si>
    <t>The ratio of rated energy and rated power.</t>
  </si>
  <si>
    <t>ECC</t>
  </si>
  <si>
    <t>Electricity charging cost</t>
  </si>
  <si>
    <t>FCR</t>
  </si>
  <si>
    <t>FOM</t>
  </si>
  <si>
    <t>Fixed operations &amp; maintenance cost</t>
  </si>
  <si>
    <t>Includes all costs necessary to keep the storage system operational throughout its life that do not fluctuate based on energy throughput, such as planned maintenance, parts, and labor and benefits for staff.</t>
  </si>
  <si>
    <t>i</t>
  </si>
  <si>
    <t>Interest rate</t>
  </si>
  <si>
    <t>Interest rate assumed on expenditures financed with debt.</t>
  </si>
  <si>
    <t xml:space="preserve">ITC </t>
  </si>
  <si>
    <t>Investment tax credit</t>
  </si>
  <si>
    <t>LCOS</t>
  </si>
  <si>
    <t>N</t>
  </si>
  <si>
    <t>The number of years over which capital recovery occurs.</t>
  </si>
  <si>
    <t>OCC</t>
  </si>
  <si>
    <t>Overnight capital cost</t>
  </si>
  <si>
    <t>Total initial capital cost incurred as if the storage system could be operational overnight</t>
  </si>
  <si>
    <t>p1</t>
  </si>
  <si>
    <t>Property tax</t>
  </si>
  <si>
    <t>Property taxes as a percent of capital</t>
  </si>
  <si>
    <t>p2</t>
  </si>
  <si>
    <t>Insurance</t>
  </si>
  <si>
    <t>Insurance cost as a percent of capital</t>
  </si>
  <si>
    <t>PL</t>
  </si>
  <si>
    <t>Project life</t>
  </si>
  <si>
    <t>The number of years a project operates for prior to decommissioning.</t>
  </si>
  <si>
    <t>PVD</t>
  </si>
  <si>
    <t>Present value of depreciation</t>
  </si>
  <si>
    <t xml:space="preserve">The basis of assets is depreciated over time to account for exhaustion and wear and tear. This depreciation counts as an income tax deduction.  The tax depreciation method used here is the Modified Accelerated Cost Recovery Schedule (MACRS). </t>
  </si>
  <si>
    <t>RR</t>
  </si>
  <si>
    <t>Revenue requirements</t>
  </si>
  <si>
    <t>The total revenue that must be realized in order to recover all costs associated with the project.</t>
  </si>
  <si>
    <t>RV</t>
  </si>
  <si>
    <t>Residual value</t>
  </si>
  <si>
    <t>rest_c</t>
  </si>
  <si>
    <t>Rest after charge</t>
  </si>
  <si>
    <t>rest_d</t>
  </si>
  <si>
    <t>Rest after discharge</t>
  </si>
  <si>
    <t>RTE</t>
  </si>
  <si>
    <t>Round trip efficiency</t>
  </si>
  <si>
    <t>t</t>
  </si>
  <si>
    <t>Combined federal and state tax rate</t>
  </si>
  <si>
    <t>VOM</t>
  </si>
  <si>
    <t>Variable operations &amp; maintenance cost</t>
  </si>
  <si>
    <t>WACC</t>
  </si>
  <si>
    <t>Represents the rate paid to financial assets as a weighted average of capital financed with debt and capital financed with equity.</t>
  </si>
  <si>
    <t>Financial Assumptions</t>
  </si>
  <si>
    <t>Parameter</t>
  </si>
  <si>
    <t>Inflation Rate</t>
  </si>
  <si>
    <t>Interest Rate - Nominal</t>
  </si>
  <si>
    <t>Interest Rate - Real</t>
  </si>
  <si>
    <t>COE - nominal</t>
  </si>
  <si>
    <t>COE - real</t>
  </si>
  <si>
    <t>Debt Fraction</t>
  </si>
  <si>
    <t>Tax Rate (Federal and State)</t>
  </si>
  <si>
    <t>Property Tax Rate</t>
  </si>
  <si>
    <t>Insurance Rate</t>
  </si>
  <si>
    <t>WACC - Nominal</t>
  </si>
  <si>
    <t xml:space="preserve">WACC - Real </t>
  </si>
  <si>
    <t>Electricity Cost ($/kWh)</t>
  </si>
  <si>
    <t>Analysis Period (years), N</t>
  </si>
  <si>
    <t>Technological Assumptions</t>
  </si>
  <si>
    <t>Bidirectional inverter one-way efficiency</t>
  </si>
  <si>
    <t>Unidirectional inverter (one-way) efficiency</t>
  </si>
  <si>
    <t>Rectifier (one-way) efficiency</t>
  </si>
  <si>
    <t>Bidirectional transformer one-way efficiency</t>
  </si>
  <si>
    <t>Depreciation Factor (MACRS)</t>
  </si>
  <si>
    <t>Depreciation rate for recovery period</t>
  </si>
  <si>
    <t>Storage types</t>
  </si>
  <si>
    <t>MACRS schedule</t>
  </si>
  <si>
    <t>Hydrogen</t>
  </si>
  <si>
    <t>Other</t>
  </si>
  <si>
    <t>Yes</t>
  </si>
  <si>
    <t>Overnight Capital Cost (OCC) and O&amp;M</t>
  </si>
  <si>
    <t>Annual Energy Output (AEO) Calculations</t>
  </si>
  <si>
    <t>Abbreviation</t>
  </si>
  <si>
    <t>The rated energy (kWh) of the storage system. Product of rated power (kW) and duration (hr)</t>
  </si>
  <si>
    <t>The rated power capacity (kW) of the energy storage system. It is also equal to the rated energy (kWh) divided by duration (hr).</t>
  </si>
  <si>
    <t>Duration</t>
  </si>
  <si>
    <t>Calendar life</t>
  </si>
  <si>
    <t>Tax rate</t>
  </si>
  <si>
    <t>OCC Cost Share</t>
  </si>
  <si>
    <t>Fixed O&amp;M Annual Cost Escalation Rate - Real</t>
  </si>
  <si>
    <t>Rated Storage Duration</t>
  </si>
  <si>
    <t>Fill in the yellow cells with the appropriate cost values for the storage system. The OCC includes all costs necessary to achieve an operational status. For a more complete guide on the various storage components included in the OCC, refer to the Capital Cost Guide page. OCC Cost Share refers to the portion of OCC paid by the storage developer.</t>
  </si>
  <si>
    <t>Various storage components may need to be replaced or augmented at different stages to maintain operation at the specified DOD across the project life. This can include items such as replacement of power equipment or augmentation of the storage block. 
Fill in the yellow cells below as appropriate with the cost expenditure ($2022) for each replacement, augmentation, or major overhaul in each year it is incurred across the entire specified project life in cell J25.  All ARMO should be included such that the storage system can maintain the DOD specified in cell J21 for the entire project life. The cells below use adaptive highlighting to indicate which years to fill in for the indicated project life.</t>
  </si>
  <si>
    <t>kWh Net Present Output*</t>
  </si>
  <si>
    <t>* Note that the discounting of physical units is a carryover of the algebra in the LCOS formula. See the documentation for more information.</t>
  </si>
  <si>
    <t>The table below, from Viswanathan et al. (2022) can serve as a guide regarding all costs that should be considered in the total overnight capital cost for various storage system types. Note that some of these costs are energy based ($/kWh), such as for Storage Block, and some power based ($/kW) such as for Power Equipment. The total cost for all components divided by rated energy gives $/kWh and total cost divided by rated power gives cost in $/kW.  For more detailed definitions of the various components shown in the table, refer to Viswanathan et al. (2022)</t>
  </si>
  <si>
    <t>Annual energy output</t>
  </si>
  <si>
    <t>Annualized revenue requirements</t>
  </si>
  <si>
    <t>Cost of equity</t>
  </si>
  <si>
    <t>Capital recovery factor</t>
  </si>
  <si>
    <t>Domestic content adder</t>
  </si>
  <si>
    <t>Energy community adder</t>
  </si>
  <si>
    <t>Fixed charge rate</t>
  </si>
  <si>
    <t>Levelized cost of storage</t>
  </si>
  <si>
    <t>Analysis period</t>
  </si>
  <si>
    <t>Prevailing wage and apprenticeship requirements</t>
  </si>
  <si>
    <t>Rated energy</t>
  </si>
  <si>
    <t>Rated power</t>
  </si>
  <si>
    <t>Weighted average cost of capital</t>
  </si>
  <si>
    <t>Documentation</t>
  </si>
  <si>
    <t>NPV of O&amp;M + ARMO + ECC at end of project lifetime</t>
  </si>
  <si>
    <t>NPV of O&amp;M + ARMO + ECC at end of analysis period</t>
  </si>
  <si>
    <t>NPV of O&amp;M + ARMO +  RTE losses at end of project lifetime</t>
  </si>
  <si>
    <t>NPV of O&amp;M + ARMO + RTE losses at end of analysis period</t>
  </si>
  <si>
    <t>Electricity Charging Costs (ECC) by Year</t>
  </si>
  <si>
    <t>RTE losses only Net Present Value ($)</t>
  </si>
  <si>
    <t>RV_N - Without cost share RTE losses only</t>
  </si>
  <si>
    <t>RTE losses only ($)</t>
  </si>
  <si>
    <t>Total ARR by Scenario</t>
  </si>
  <si>
    <t>NPV of ARR over Analysis Period (N)</t>
  </si>
  <si>
    <t>Energy Output over Analysis Period</t>
  </si>
  <si>
    <t>ARMO Costs over Analysis Period</t>
  </si>
  <si>
    <t>kilowatt-hours per year that the storage system discharges. Assumed to remain constant per year given augmentation, major overhauls, and replacements.</t>
  </si>
  <si>
    <t>Significant capital expenditures necessary to continue operation of the storage system at the specified depth of discharge across its project life.</t>
  </si>
  <si>
    <t>Time, in hours, required to discharge the storage system to the specified DOD.</t>
  </si>
  <si>
    <t>The total $/kWh cost to charge the storage system inclusive of electricity cost and costs due to RTE losses</t>
  </si>
  <si>
    <t>The fixed charge rate gives the percent of capital expenditures that must be recovered on an annual basis to cover annual revenue requirements accounting for depreciation, tax credits, and other components</t>
  </si>
  <si>
    <t>The Inflation Reduction Act made energy storage a part of ITC which is a federal tax incentive for investments.</t>
  </si>
  <si>
    <t>Gives the average revenue per unit of electricity discharged required to recover the costs of building and operating a storage asset over a specified time period</t>
  </si>
  <si>
    <t>When the analysis period (the time period over which they are expected to recover capital) is shorter than its project life (the number of years the system is capable of operating for), there is a follow-on value of net earnings after the financial life has passed which is considered to be residual value.</t>
  </si>
  <si>
    <t>Rest required after charging the storage system.</t>
  </si>
  <si>
    <t>Rest required after discharging the storage system.</t>
  </si>
  <si>
    <t>The ratio of energy discharged to the grid from a starting state of charge to the energy received from the grid to bring the ESS to the same starting state of charge.</t>
  </si>
  <si>
    <t>Includes all costs necessary to keep the storage system operational throughout its life that do fluctuate based on throughput.</t>
  </si>
  <si>
    <t>Inflation Reduction Act - Investment Credit Options</t>
  </si>
  <si>
    <t>Under the Inflation Reduction Act, energy storage may receive an ITC adder on top of their base ITC credit if they meet specific domestic content adder requirements related to the use of products produced in the US. The value of the domestic content adder is dependent on the following factors: projects receive a 10% ITC adder if they 1) meet domestic content adder requirements and 2) are either &lt;1 MW or &gt;1 MW but also meet the prevailing wage and apprenticeship requirements. Projects that are &gt;1 MW but do not meet the prevailing wage &amp; apprenticeship requirements can only achieve a 2% adder. For a complete description of domestic content adder requirements, refer to 48(a)(12) of the internal revenue code.</t>
  </si>
  <si>
    <t xml:space="preserve">Under the Inflation Reduction Act, energy storage receives a base ITC credit of 30% if it is &gt;1 MW and meets the Prevailing Wage &amp; Apprenticeship Requirements. For a complete description of these requirements refer to the Inflation Reduction Act and Sections 48(a)(10) and 48(a)(11) of the internal revenue code. </t>
  </si>
  <si>
    <t>Under the Inflation Reduction Act energy storage may receive an ITC adder on top of their base ITC credit if they meet specific energy community adder requirements (e.g., siting on a brownfield). The value of the energy community adder is dependent on the following factors: projects receive an additional 10% ITC adder if they 1) meet the community adder requirements and 2) are either &lt;1 MW or &gt;1 MW but also meet the prevailing wage and apprenticeship requirements. Projects that are &gt;1 MW but do not meet the prevailing wage &amp; apprenticeship requirements can only achieve a 2% Energy Community Adder. For a complete description of Energy Community Adder requirements, refer to 48(a)(14) of the internal revenue code.</t>
  </si>
  <si>
    <t>These parameters refer to adders and additional tax credits following those outlined in the Inflation Reduction Act. See the Terms &amp; Abbreviations Page for more information on each.</t>
  </si>
  <si>
    <t>PV of RV_N  - Without cost share ($)</t>
  </si>
  <si>
    <t>PV of RV_N - With cost share ($)</t>
  </si>
  <si>
    <t>Terminology &amp; Documentation</t>
  </si>
  <si>
    <t>Storage Type (select from drop-down)</t>
  </si>
  <si>
    <t>Storage Techno-Economic Assessment</t>
  </si>
  <si>
    <t>Time Period: At Project Completion</t>
  </si>
  <si>
    <t>Time Period: Future, Fully-Commercialized System</t>
  </si>
  <si>
    <t>LCOS Calculator - Project</t>
  </si>
  <si>
    <t>LCOS Calculator - Future</t>
  </si>
  <si>
    <t>To calculate the LCOS ($/kWh), appropriate values must be provided or selected in the yellow input cells. Values provided in this sheet should reflect estimates in line with the project at completion. All dollar values supplied should be provided in current year US dollar values. No adjustments for inflation should be made. 
Various terms are defined in the Terms &amp; Abbreviations page.</t>
  </si>
  <si>
    <t>This workbook uses a levelized cost of storage (LCOS) methodology to perform a techno-economic assessment of the proposed storage project. LCOS estimates the average revenue per kilowatt-hour discharged that must be obtained in order to cover costs required to build and operate a storage asset over a specified time period. This template calculates the LCOS in real terms and is usable for a range of storage technology types and may be used to compare diverse technologies with a common metric.
Two worksheets are provided to fill in. The first (LCOS Calculator - Project) should include cost and performance estimates at project completion, the second (LCOS Calculator - Future) should include estimates for a future, fully commercialized system. The remaining worksheets in this document include reference materials and example workbooks.</t>
  </si>
  <si>
    <t>To calculate the LCOS ($/kWh), appropriate values must be provided or selected in the yellow input cells. Values provided in this sheet should reflect estimates in line with a future, fully-commercialized system. All dollar values supplied should be provided in current year US dollar values. No adjustments for inflation should be made, only real differences in cost should be reflected in the values entered. 
Various terms are defined in the Terms &amp; Abbreviations page.</t>
  </si>
  <si>
    <r>
      <t>This material was prepared as an account of work sponsored by an agency of the United States Government.  Neither the United States Government nor the United States Department of Energy, nor the Contractor, nor any or their employees, nor any jurisdiction or organization that has cooperated in the development of these materials</t>
    </r>
    <r>
      <rPr>
        <i/>
        <sz val="11"/>
        <color theme="1"/>
        <rFont val="Times New Roman"/>
        <family val="1"/>
      </rPr>
      <t xml:space="preserve">, </t>
    </r>
    <r>
      <rPr>
        <b/>
        <i/>
        <sz val="11"/>
        <color theme="1"/>
        <rFont val="Times New Roman"/>
        <family val="1"/>
      </rPr>
      <t xml:space="preserve">makes any warranty, express or implied, or assumes any legal liability or responsibility for the accuracy, completeness, or usefulness or any information, apparatus, product, software, or process disclosed, or represents that its use would not infringe privately owned rights.
</t>
    </r>
    <r>
      <rPr>
        <sz val="11"/>
        <color theme="1"/>
        <rFont val="Times New Roman"/>
        <family val="1"/>
      </rPr>
      <t xml:space="preserve">
Reference herein to any specific commercial product, process, or service by trade name, trademark, manufacturer, or otherwise does not necessarily constitute or imply its endorsement, recommendation, or favoring by the United States Government or any agency thereof, or Battelle Memorial Institute. The views and opinions of authors expressed herein do not necessarily state or reflect those of the United States Government or any agency thereof.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</si>
</sst>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General_)"/>
    <numFmt numFmtId="165" formatCode="0.0%"/>
    <numFmt numFmtId="166" formatCode="_(* #,##0_);_(* \(#,##0\);_(* &quot;-&quot;??_);_(@_)"/>
    <numFmt numFmtId="167" formatCode="0.000"/>
    <numFmt numFmtId="168" formatCode="_(&quot;$&quot;* #,##0.000_);_(&quot;$&quot;* \(#,##0.000\);_(&quot;$&quot;* &quot;-&quot;??_);_(@_)"/>
    <numFmt numFmtId="169" formatCode="&quot;$&quot;#,##0.00"/>
    <numFmt numFmtId="170" formatCode="_(&quot;$&quot;* #,##0_);_(&quot;$&quot;* \(#,##0\);_(&quot;$&quot;* &quot;-&quot;??_);_(@_)"/>
    <numFmt numFmtId="171" formatCode="&quot;$&quot;#,##0"/>
    <numFmt numFmtId="172" formatCode="&quot;$&quot;#,##0.000"/>
    <numFmt numFmtId="173" formatCode="&quot;$&quot;#,##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Courier"/>
      <family val="3"/>
    </font>
    <font>
      <sz val="10"/>
      <name val="Arial"/>
      <family val="2"/>
    </font>
    <font>
      <sz val="11"/>
      <name val="Calibri"/>
      <family val="2"/>
      <scheme val="minor"/>
    </font>
    <font>
      <b/>
      <sz val="12"/>
      <color theme="1"/>
      <name val="Calibri"/>
      <family val="2"/>
      <scheme val="minor"/>
    </font>
    <font>
      <sz val="10.5"/>
      <color rgb="FF000000"/>
      <name val="Calibri"/>
      <family val="2"/>
      <scheme val="minor"/>
    </font>
    <font>
      <sz val="12"/>
      <color theme="1"/>
      <name val="Calibri"/>
      <family val="2"/>
      <scheme val="minor"/>
    </font>
    <font>
      <sz val="18"/>
      <color theme="1"/>
      <name val="Calibri"/>
      <family val="2"/>
      <scheme val="minor"/>
    </font>
    <font>
      <sz val="26"/>
      <color theme="1"/>
      <name val="Calibri"/>
      <family val="2"/>
      <scheme val="minor"/>
    </font>
    <font>
      <b/>
      <sz val="14"/>
      <color theme="1"/>
      <name val="Calibri"/>
      <family val="2"/>
      <scheme val="minor"/>
    </font>
    <font>
      <b/>
      <i/>
      <sz val="11"/>
      <color theme="1"/>
      <name val="Calibri"/>
      <family val="2"/>
      <scheme val="minor"/>
    </font>
    <font>
      <sz val="8"/>
      <name val="Calibri"/>
      <family val="2"/>
      <scheme val="minor"/>
    </font>
    <font>
      <i/>
      <sz val="11"/>
      <color theme="1"/>
      <name val="Calibri"/>
      <family val="2"/>
      <scheme val="minor"/>
    </font>
    <font>
      <b/>
      <sz val="16"/>
      <color theme="1"/>
      <name val="Calibri"/>
      <family val="2"/>
      <scheme val="minor"/>
    </font>
    <font>
      <b/>
      <sz val="18"/>
      <color theme="1"/>
      <name val="Calibri"/>
      <family val="2"/>
      <scheme val="minor"/>
    </font>
    <font>
      <sz val="20"/>
      <color theme="1"/>
      <name val="Calibri"/>
      <family val="2"/>
      <scheme val="minor"/>
    </font>
    <font>
      <b/>
      <sz val="11"/>
      <name val="Calibri"/>
      <family val="2"/>
      <scheme val="minor"/>
    </font>
    <font>
      <sz val="14"/>
      <color theme="1"/>
      <name val="Calibri"/>
      <family val="2"/>
      <scheme val="minor"/>
    </font>
    <font>
      <sz val="11"/>
      <color theme="1"/>
      <name val="Times New Roman"/>
      <family val="1"/>
    </font>
    <font>
      <i/>
      <sz val="11"/>
      <color theme="1"/>
      <name val="Times New Roman"/>
      <family val="1"/>
    </font>
    <font>
      <b/>
      <i/>
      <sz val="11"/>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5" fontId="3" fillId="0" borderId="0"/>
    <xf numFmtId="0" fontId="4" fillId="0" borderId="0"/>
    <xf numFmtId="44" fontId="1" fillId="0" borderId="0" applyFont="0" applyFill="0" applyBorder="0" applyAlignment="0" applyProtection="0"/>
  </cellStyleXfs>
  <cellXfs count="215">
    <xf numFmtId="0" fontId="0" fillId="0" borderId="0" xfId="0"/>
    <xf numFmtId="0" fontId="0" fillId="2" borderId="0" xfId="0" applyFill="1"/>
    <xf numFmtId="0" fontId="0" fillId="2" borderId="1" xfId="0" applyFill="1" applyBorder="1"/>
    <xf numFmtId="0" fontId="0" fillId="2" borderId="0" xfId="0" applyFill="1" applyBorder="1"/>
    <xf numFmtId="0" fontId="2" fillId="2" borderId="0" xfId="0" applyFont="1" applyFill="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2" fillId="2" borderId="0" xfId="0" applyFont="1" applyFill="1" applyBorder="1"/>
    <xf numFmtId="0" fontId="6" fillId="2" borderId="0" xfId="0" applyFont="1" applyFill="1" applyBorder="1"/>
    <xf numFmtId="0" fontId="6" fillId="2" borderId="0" xfId="0" applyFont="1" applyFill="1"/>
    <xf numFmtId="0" fontId="2" fillId="2" borderId="0" xfId="0" applyFont="1" applyFill="1" applyAlignment="1">
      <alignment horizontal="right"/>
    </xf>
    <xf numFmtId="0" fontId="0" fillId="2" borderId="9" xfId="0" applyFill="1" applyBorder="1"/>
    <xf numFmtId="0" fontId="0" fillId="2" borderId="10" xfId="0" applyFill="1" applyBorder="1"/>
    <xf numFmtId="0" fontId="0" fillId="2" borderId="11" xfId="0" applyFill="1" applyBorder="1"/>
    <xf numFmtId="0" fontId="2" fillId="2" borderId="12" xfId="0" applyFont="1" applyFill="1" applyBorder="1"/>
    <xf numFmtId="0" fontId="0" fillId="2" borderId="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2" fillId="2" borderId="0" xfId="0" applyFont="1" applyFill="1" applyAlignment="1">
      <alignment horizontal="center"/>
    </xf>
    <xf numFmtId="0" fontId="0" fillId="2" borderId="12" xfId="0" applyFill="1" applyBorder="1"/>
    <xf numFmtId="0" fontId="0" fillId="2" borderId="8" xfId="0" applyFill="1" applyBorder="1"/>
    <xf numFmtId="0" fontId="0" fillId="2" borderId="17" xfId="0" applyFill="1" applyBorder="1"/>
    <xf numFmtId="164" fontId="5" fillId="2" borderId="0" xfId="3" applyNumberFormat="1" applyFont="1" applyFill="1" applyBorder="1"/>
    <xf numFmtId="0" fontId="0" fillId="0" borderId="1" xfId="0" applyFill="1" applyBorder="1"/>
    <xf numFmtId="0" fontId="2" fillId="2" borderId="5" xfId="0" applyFont="1" applyFill="1" applyBorder="1"/>
    <xf numFmtId="0" fontId="0" fillId="2" borderId="0" xfId="0" applyFill="1" applyBorder="1" applyAlignment="1">
      <alignment horizontal="right"/>
    </xf>
    <xf numFmtId="0" fontId="0" fillId="2" borderId="0"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3" borderId="1" xfId="0" applyFill="1" applyBorder="1"/>
    <xf numFmtId="165" fontId="0" fillId="3" borderId="1" xfId="2" applyNumberFormat="1" applyFont="1" applyFill="1" applyBorder="1"/>
    <xf numFmtId="44" fontId="0" fillId="3" borderId="1" xfId="5" applyFont="1" applyFill="1" applyBorder="1"/>
    <xf numFmtId="0" fontId="6" fillId="2" borderId="7" xfId="0" applyFont="1" applyFill="1" applyBorder="1" applyAlignment="1">
      <alignment horizontal="right"/>
    </xf>
    <xf numFmtId="169" fontId="0" fillId="2" borderId="7" xfId="0" applyNumberFormat="1" applyFill="1" applyBorder="1"/>
    <xf numFmtId="0" fontId="8" fillId="2" borderId="0" xfId="0" applyFont="1" applyFill="1" applyAlignment="1">
      <alignment horizontal="right"/>
    </xf>
    <xf numFmtId="0" fontId="0" fillId="2" borderId="0" xfId="0" applyFont="1" applyFill="1" applyAlignment="1">
      <alignment horizontal="right"/>
    </xf>
    <xf numFmtId="171" fontId="0" fillId="2" borderId="0" xfId="0" applyNumberFormat="1" applyFill="1"/>
    <xf numFmtId="169" fontId="0" fillId="2" borderId="0" xfId="0" applyNumberFormat="1" applyFill="1"/>
    <xf numFmtId="171" fontId="0" fillId="2" borderId="0" xfId="5" applyNumberFormat="1" applyFont="1" applyFill="1" applyBorder="1"/>
    <xf numFmtId="0" fontId="2" fillId="2" borderId="0" xfId="0" applyFont="1" applyFill="1" applyBorder="1" applyAlignment="1">
      <alignment horizontal="right"/>
    </xf>
    <xf numFmtId="168" fontId="0" fillId="3" borderId="1" xfId="5" applyNumberFormat="1" applyFont="1" applyFill="1" applyBorder="1"/>
    <xf numFmtId="9" fontId="0" fillId="3" borderId="1" xfId="2" applyFont="1" applyFill="1" applyBorder="1"/>
    <xf numFmtId="0" fontId="9" fillId="2" borderId="0" xfId="0" applyFont="1" applyFill="1"/>
    <xf numFmtId="0" fontId="10" fillId="2" borderId="0" xfId="0" applyFont="1" applyFill="1"/>
    <xf numFmtId="170" fontId="0" fillId="2" borderId="0" xfId="0" applyNumberFormat="1" applyFill="1" applyBorder="1"/>
    <xf numFmtId="0" fontId="0" fillId="2" borderId="1" xfId="0" applyFill="1" applyBorder="1" applyAlignment="1">
      <alignment horizontal="right"/>
    </xf>
    <xf numFmtId="169" fontId="0" fillId="2" borderId="0" xfId="5" applyNumberFormat="1" applyFont="1" applyFill="1" applyBorder="1"/>
    <xf numFmtId="0" fontId="0" fillId="2" borderId="0" xfId="0" applyFill="1" applyBorder="1" applyAlignment="1">
      <alignment horizontal="left"/>
    </xf>
    <xf numFmtId="9" fontId="0" fillId="2" borderId="0" xfId="2" applyFont="1" applyFill="1" applyBorder="1"/>
    <xf numFmtId="0" fontId="0" fillId="2" borderId="0" xfId="0" applyFill="1" applyBorder="1" applyAlignment="1"/>
    <xf numFmtId="171" fontId="0" fillId="2" borderId="0" xfId="0" applyNumberFormat="1" applyFill="1" applyBorder="1"/>
    <xf numFmtId="44" fontId="0" fillId="2" borderId="0" xfId="5" applyFont="1" applyFill="1" applyBorder="1"/>
    <xf numFmtId="0" fontId="5" fillId="2" borderId="0" xfId="0" applyFont="1" applyFill="1" applyBorder="1"/>
    <xf numFmtId="0" fontId="6" fillId="2" borderId="12" xfId="0" applyFont="1" applyFill="1" applyBorder="1"/>
    <xf numFmtId="0" fontId="12" fillId="2" borderId="8" xfId="0" applyFont="1" applyFill="1" applyBorder="1"/>
    <xf numFmtId="171" fontId="0" fillId="2" borderId="17" xfId="5" applyNumberFormat="1" applyFont="1" applyFill="1" applyBorder="1"/>
    <xf numFmtId="0" fontId="0" fillId="2" borderId="15" xfId="0" applyFill="1" applyBorder="1" applyAlignment="1"/>
    <xf numFmtId="0" fontId="12" fillId="2" borderId="8" xfId="0" applyFont="1" applyFill="1" applyBorder="1" applyAlignment="1"/>
    <xf numFmtId="44" fontId="0" fillId="2" borderId="0" xfId="0" applyNumberFormat="1" applyFill="1" applyBorder="1"/>
    <xf numFmtId="164" fontId="5" fillId="2" borderId="1" xfId="3" applyNumberFormat="1" applyFont="1" applyFill="1" applyBorder="1"/>
    <xf numFmtId="0" fontId="6" fillId="2" borderId="0" xfId="0" applyFont="1" applyFill="1" applyAlignment="1">
      <alignment wrapText="1"/>
    </xf>
    <xf numFmtId="10" fontId="0" fillId="2" borderId="0" xfId="2" applyNumberFormat="1" applyFont="1" applyFill="1" applyBorder="1"/>
    <xf numFmtId="0" fontId="0" fillId="2" borderId="18" xfId="0" applyFill="1" applyBorder="1"/>
    <xf numFmtId="0" fontId="14" fillId="2" borderId="0" xfId="0" applyFont="1" applyFill="1" applyBorder="1" applyAlignment="1">
      <alignment vertical="center"/>
    </xf>
    <xf numFmtId="0" fontId="15" fillId="2" borderId="0" xfId="0" applyFont="1" applyFill="1"/>
    <xf numFmtId="0" fontId="0"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5" borderId="1" xfId="0" applyFont="1" applyFill="1" applyBorder="1" applyAlignment="1">
      <alignment horizontal="left" vertical="top" wrapText="1"/>
    </xf>
    <xf numFmtId="172" fontId="0" fillId="5" borderId="1" xfId="5" applyNumberFormat="1" applyFont="1" applyFill="1" applyBorder="1"/>
    <xf numFmtId="172" fontId="0" fillId="5" borderId="1" xfId="0" applyNumberFormat="1" applyFill="1" applyBorder="1"/>
    <xf numFmtId="10" fontId="0" fillId="4" borderId="1" xfId="2" applyNumberFormat="1" applyFont="1" applyFill="1" applyBorder="1"/>
    <xf numFmtId="0" fontId="0" fillId="4" borderId="1" xfId="0" applyFill="1" applyBorder="1"/>
    <xf numFmtId="2" fontId="0" fillId="4" borderId="1" xfId="0" applyNumberFormat="1" applyFill="1" applyBorder="1"/>
    <xf numFmtId="1" fontId="0" fillId="4" borderId="1" xfId="0" applyNumberFormat="1" applyFill="1" applyBorder="1"/>
    <xf numFmtId="166" fontId="0" fillId="4" borderId="1" xfId="0" applyNumberFormat="1" applyFill="1" applyBorder="1" applyAlignment="1">
      <alignment horizontal="center"/>
    </xf>
    <xf numFmtId="170" fontId="0" fillId="4" borderId="1" xfId="0" applyNumberFormat="1" applyFill="1" applyBorder="1"/>
    <xf numFmtId="171" fontId="0" fillId="4" borderId="1" xfId="5" applyNumberFormat="1" applyFont="1" applyFill="1" applyBorder="1"/>
    <xf numFmtId="171" fontId="0" fillId="4" borderId="1" xfId="0" applyNumberFormat="1" applyFill="1" applyBorder="1"/>
    <xf numFmtId="170" fontId="0" fillId="4" borderId="1" xfId="5" applyNumberFormat="1" applyFont="1" applyFill="1" applyBorder="1"/>
    <xf numFmtId="0" fontId="0" fillId="2" borderId="0" xfId="0" applyFill="1" applyAlignment="1">
      <alignment horizontal="right"/>
    </xf>
    <xf numFmtId="42" fontId="0" fillId="4" borderId="1" xfId="0" applyNumberFormat="1" applyFill="1" applyBorder="1"/>
    <xf numFmtId="0" fontId="6" fillId="2" borderId="8" xfId="0" applyFont="1" applyFill="1" applyBorder="1"/>
    <xf numFmtId="0" fontId="6" fillId="2" borderId="14" xfId="0" applyFont="1" applyFill="1" applyBorder="1"/>
    <xf numFmtId="8" fontId="0" fillId="2" borderId="0" xfId="0" applyNumberFormat="1" applyFill="1"/>
    <xf numFmtId="166" fontId="0" fillId="4" borderId="1" xfId="1" applyNumberFormat="1" applyFont="1" applyFill="1" applyBorder="1"/>
    <xf numFmtId="166" fontId="0" fillId="4" borderId="9" xfId="1" applyNumberFormat="1" applyFont="1" applyFill="1" applyBorder="1"/>
    <xf numFmtId="166" fontId="0" fillId="4" borderId="9" xfId="0" applyNumberFormat="1" applyFill="1" applyBorder="1" applyAlignment="1">
      <alignment horizontal="center"/>
    </xf>
    <xf numFmtId="166" fontId="0" fillId="4" borderId="13" xfId="1" applyNumberFormat="1" applyFont="1" applyFill="1" applyBorder="1"/>
    <xf numFmtId="0" fontId="0" fillId="2" borderId="2" xfId="0" applyFill="1" applyBorder="1" applyAlignment="1">
      <alignment horizontal="center"/>
    </xf>
    <xf numFmtId="3" fontId="0" fillId="4" borderId="1" xfId="0" applyNumberFormat="1" applyFill="1" applyBorder="1"/>
    <xf numFmtId="9" fontId="0" fillId="0" borderId="0" xfId="5" applyNumberFormat="1" applyFont="1" applyFill="1" applyBorder="1"/>
    <xf numFmtId="10" fontId="0" fillId="2" borderId="1" xfId="2" applyNumberFormat="1" applyFont="1" applyFill="1" applyBorder="1"/>
    <xf numFmtId="10" fontId="0" fillId="2" borderId="1" xfId="0" applyNumberFormat="1" applyFill="1" applyBorder="1"/>
    <xf numFmtId="165" fontId="0" fillId="2" borderId="1" xfId="2" applyNumberFormat="1" applyFont="1" applyFill="1" applyBorder="1"/>
    <xf numFmtId="9" fontId="0" fillId="0" borderId="1" xfId="5" applyNumberFormat="1" applyFont="1" applyFill="1" applyBorder="1"/>
    <xf numFmtId="0" fontId="0" fillId="2" borderId="0" xfId="0" applyFill="1" applyBorder="1" applyAlignment="1">
      <alignment vertical="top" wrapText="1"/>
    </xf>
    <xf numFmtId="3" fontId="0" fillId="2" borderId="0" xfId="0" applyNumberFormat="1" applyFill="1"/>
    <xf numFmtId="169" fontId="0" fillId="2" borderId="19" xfId="5" applyNumberFormat="1" applyFont="1" applyFill="1" applyBorder="1"/>
    <xf numFmtId="171" fontId="0" fillId="0" borderId="0" xfId="0" applyNumberFormat="1" applyFill="1" applyBorder="1"/>
    <xf numFmtId="38" fontId="0" fillId="4" borderId="1" xfId="0" applyNumberFormat="1" applyFill="1" applyBorder="1"/>
    <xf numFmtId="171" fontId="0" fillId="4" borderId="1" xfId="0" applyNumberFormat="1" applyFill="1" applyBorder="1" applyAlignment="1">
      <alignment horizontal="right" vertical="center"/>
    </xf>
    <xf numFmtId="6" fontId="0" fillId="4" borderId="1" xfId="0" applyNumberFormat="1" applyFill="1" applyBorder="1" applyAlignment="1">
      <alignment horizontal="right" vertical="center"/>
    </xf>
    <xf numFmtId="167" fontId="0" fillId="4" borderId="1" xfId="0" applyNumberFormat="1" applyFill="1" applyBorder="1"/>
    <xf numFmtId="172" fontId="0" fillId="4" borderId="1" xfId="0" applyNumberFormat="1" applyFill="1" applyBorder="1"/>
    <xf numFmtId="9" fontId="5" fillId="4" borderId="1" xfId="2" applyFont="1" applyFill="1" applyBorder="1"/>
    <xf numFmtId="9" fontId="0" fillId="4" borderId="1" xfId="0" applyNumberFormat="1" applyFill="1" applyBorder="1"/>
    <xf numFmtId="0" fontId="2" fillId="2" borderId="15" xfId="0" applyFont="1" applyFill="1" applyBorder="1" applyAlignment="1">
      <alignment horizontal="left" vertical="top" wrapText="1"/>
    </xf>
    <xf numFmtId="0" fontId="0" fillId="2" borderId="15" xfId="0" applyFill="1" applyBorder="1" applyAlignment="1">
      <alignment horizontal="left"/>
    </xf>
    <xf numFmtId="166" fontId="0" fillId="4" borderId="20" xfId="1" applyNumberFormat="1" applyFont="1" applyFill="1" applyBorder="1" applyAlignment="1">
      <alignment horizontal="right"/>
    </xf>
    <xf numFmtId="0" fontId="16" fillId="2" borderId="0" xfId="0" applyFont="1" applyFill="1" applyBorder="1"/>
    <xf numFmtId="0" fontId="0" fillId="2" borderId="0" xfId="0" applyFill="1" applyAlignment="1">
      <alignment horizontal="right" wrapText="1"/>
    </xf>
    <xf numFmtId="0" fontId="0" fillId="2" borderId="0" xfId="0" applyFont="1" applyFill="1" applyBorder="1"/>
    <xf numFmtId="10" fontId="0" fillId="2" borderId="0" xfId="0" applyNumberFormat="1" applyFill="1"/>
    <xf numFmtId="10" fontId="5" fillId="0" borderId="1" xfId="4" applyNumberFormat="1" applyFont="1" applyFill="1" applyBorder="1"/>
    <xf numFmtId="165" fontId="5" fillId="0" borderId="1" xfId="4" applyNumberFormat="1" applyFont="1" applyFill="1" applyBorder="1"/>
    <xf numFmtId="6" fontId="0" fillId="2" borderId="0" xfId="0" applyNumberFormat="1" applyFill="1"/>
    <xf numFmtId="169" fontId="0" fillId="2" borderId="0" xfId="0" applyNumberFormat="1" applyFill="1" applyBorder="1"/>
    <xf numFmtId="0" fontId="0" fillId="2" borderId="0" xfId="0" applyFill="1" applyAlignment="1">
      <alignment wrapText="1"/>
    </xf>
    <xf numFmtId="171" fontId="0" fillId="4" borderId="12" xfId="0" applyNumberFormat="1" applyFill="1" applyBorder="1"/>
    <xf numFmtId="171" fontId="0" fillId="4" borderId="2" xfId="0" applyNumberFormat="1" applyFill="1" applyBorder="1"/>
    <xf numFmtId="171" fontId="0" fillId="4" borderId="13" xfId="0" applyNumberFormat="1" applyFill="1" applyBorder="1"/>
    <xf numFmtId="171" fontId="0" fillId="4" borderId="8" xfId="0" applyNumberFormat="1" applyFill="1" applyBorder="1"/>
    <xf numFmtId="171" fontId="0" fillId="4" borderId="0" xfId="0" applyNumberFormat="1" applyFill="1" applyBorder="1"/>
    <xf numFmtId="171" fontId="0" fillId="4" borderId="17" xfId="0" applyNumberFormat="1" applyFill="1" applyBorder="1"/>
    <xf numFmtId="171" fontId="0" fillId="4" borderId="14" xfId="0" applyNumberFormat="1" applyFill="1" applyBorder="1"/>
    <xf numFmtId="171" fontId="0" fillId="4" borderId="15" xfId="0" applyNumberFormat="1" applyFill="1" applyBorder="1"/>
    <xf numFmtId="171" fontId="0" fillId="4" borderId="16" xfId="0" applyNumberFormat="1" applyFill="1" applyBorder="1"/>
    <xf numFmtId="0" fontId="12" fillId="2" borderId="14" xfId="0" applyFont="1" applyFill="1" applyBorder="1"/>
    <xf numFmtId="169" fontId="0" fillId="4" borderId="1" xfId="5" applyNumberFormat="1" applyFont="1" applyFill="1" applyBorder="1"/>
    <xf numFmtId="0" fontId="0" fillId="0" borderId="1" xfId="0" applyBorder="1"/>
    <xf numFmtId="0" fontId="0" fillId="2" borderId="1" xfId="0" applyFill="1" applyBorder="1" applyAlignment="1">
      <alignment horizontal="left" vertical="center"/>
    </xf>
    <xf numFmtId="0" fontId="7" fillId="2" borderId="1" xfId="0" applyFont="1" applyFill="1" applyBorder="1" applyAlignment="1">
      <alignment horizontal="left" vertical="center"/>
    </xf>
    <xf numFmtId="0" fontId="0" fillId="2" borderId="1" xfId="0" applyFill="1" applyBorder="1" applyAlignment="1">
      <alignment horizontal="left" vertical="center" wrapText="1"/>
    </xf>
    <xf numFmtId="0" fontId="0" fillId="2" borderId="1" xfId="0" applyFill="1" applyBorder="1" applyAlignment="1">
      <alignment horizontal="left"/>
    </xf>
    <xf numFmtId="0" fontId="0" fillId="2" borderId="0" xfId="0" quotePrefix="1" applyFill="1"/>
    <xf numFmtId="0" fontId="0" fillId="2" borderId="1" xfId="0" applyFill="1" applyBorder="1" applyAlignment="1">
      <alignment horizontal="left" vertical="center" wrapText="1"/>
    </xf>
    <xf numFmtId="0" fontId="6" fillId="2" borderId="1" xfId="0" applyFont="1" applyFill="1" applyBorder="1" applyAlignment="1"/>
    <xf numFmtId="0" fontId="0" fillId="2" borderId="0" xfId="0" applyFill="1" applyBorder="1" applyAlignment="1">
      <alignment horizontal="left" vertical="top" wrapText="1"/>
    </xf>
    <xf numFmtId="0" fontId="0" fillId="0" borderId="11" xfId="0" applyFill="1" applyBorder="1"/>
    <xf numFmtId="169" fontId="0" fillId="0" borderId="11" xfId="0" applyNumberFormat="1" applyFill="1" applyBorder="1"/>
    <xf numFmtId="0" fontId="0" fillId="0" borderId="11" xfId="0" applyBorder="1"/>
    <xf numFmtId="0" fontId="0" fillId="2" borderId="16" xfId="0" applyFill="1" applyBorder="1" applyAlignment="1">
      <alignment horizontal="center"/>
    </xf>
    <xf numFmtId="169" fontId="0" fillId="0" borderId="1" xfId="5" applyNumberFormat="1" applyFont="1" applyFill="1" applyBorder="1"/>
    <xf numFmtId="170" fontId="0" fillId="2" borderId="0" xfId="5" applyNumberFormat="1" applyFont="1" applyFill="1" applyBorder="1"/>
    <xf numFmtId="0" fontId="0" fillId="2" borderId="21" xfId="0" applyFill="1" applyBorder="1"/>
    <xf numFmtId="0" fontId="0" fillId="2" borderId="22" xfId="0" applyFill="1" applyBorder="1"/>
    <xf numFmtId="0" fontId="11" fillId="2" borderId="0" xfId="0" applyFont="1" applyFill="1" applyBorder="1"/>
    <xf numFmtId="0" fontId="0" fillId="2" borderId="0" xfId="0" applyFont="1" applyFill="1" applyBorder="1" applyAlignment="1">
      <alignment horizontal="right"/>
    </xf>
    <xf numFmtId="0" fontId="0" fillId="2" borderId="23" xfId="0" applyFill="1" applyBorder="1"/>
    <xf numFmtId="3" fontId="0" fillId="2" borderId="0" xfId="0" applyNumberFormat="1" applyFill="1" applyBorder="1"/>
    <xf numFmtId="44" fontId="0" fillId="4" borderId="1" xfId="5" applyNumberFormat="1" applyFont="1" applyFill="1" applyBorder="1"/>
    <xf numFmtId="0" fontId="0" fillId="2" borderId="0" xfId="0" applyFill="1" applyAlignment="1">
      <alignment vertical="top" wrapText="1"/>
    </xf>
    <xf numFmtId="0" fontId="17" fillId="2" borderId="0" xfId="0" applyFont="1" applyFill="1"/>
    <xf numFmtId="44" fontId="0" fillId="4" borderId="1" xfId="0" applyNumberFormat="1" applyFill="1" applyBorder="1"/>
    <xf numFmtId="170" fontId="0" fillId="2" borderId="0" xfId="0" applyNumberFormat="1" applyFill="1"/>
    <xf numFmtId="0" fontId="6" fillId="2" borderId="0" xfId="0" applyFont="1" applyFill="1" applyAlignment="1">
      <alignment horizontal="right"/>
    </xf>
    <xf numFmtId="9" fontId="0" fillId="2" borderId="9" xfId="2" applyNumberFormat="1" applyFont="1" applyFill="1" applyBorder="1"/>
    <xf numFmtId="9" fontId="0" fillId="2" borderId="1" xfId="2" applyNumberFormat="1" applyFont="1" applyFill="1" applyBorder="1"/>
    <xf numFmtId="173" fontId="0" fillId="2" borderId="0" xfId="0" applyNumberFormat="1" applyFill="1"/>
    <xf numFmtId="0" fontId="0" fillId="2" borderId="0" xfId="0" applyFill="1" applyBorder="1" applyAlignment="1">
      <alignment horizontal="left" vertical="top" wrapText="1"/>
    </xf>
    <xf numFmtId="0" fontId="0" fillId="2" borderId="1" xfId="0" applyFill="1" applyBorder="1" applyAlignment="1">
      <alignment horizontal="left"/>
    </xf>
    <xf numFmtId="0" fontId="18" fillId="2" borderId="0" xfId="0" applyFont="1" applyFill="1" applyBorder="1" applyAlignment="1">
      <alignment horizontal="left" vertical="top"/>
    </xf>
    <xf numFmtId="0" fontId="5" fillId="2" borderId="0" xfId="0" applyFont="1" applyFill="1" applyBorder="1" applyAlignment="1">
      <alignment horizontal="left" vertical="top"/>
    </xf>
    <xf numFmtId="0" fontId="19" fillId="2" borderId="0" xfId="0" applyFont="1" applyFill="1" applyBorder="1"/>
    <xf numFmtId="0" fontId="0" fillId="3" borderId="0" xfId="0" applyFill="1"/>
    <xf numFmtId="0" fontId="0" fillId="6" borderId="0" xfId="0" applyFill="1"/>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11" fillId="2" borderId="0" xfId="0" applyFont="1" applyFill="1" applyAlignment="1">
      <alignment horizontal="left" vertical="top" wrapText="1"/>
    </xf>
    <xf numFmtId="0" fontId="20" fillId="0" borderId="0" xfId="0" applyFont="1" applyAlignment="1">
      <alignment horizontal="left" vertical="top" wrapText="1"/>
    </xf>
    <xf numFmtId="0" fontId="8" fillId="2" borderId="0" xfId="0" applyFont="1" applyFill="1" applyAlignment="1">
      <alignment horizontal="left" vertical="top" wrapText="1"/>
    </xf>
    <xf numFmtId="0" fontId="0" fillId="2" borderId="18" xfId="0" applyFill="1" applyBorder="1" applyAlignment="1">
      <alignment horizontal="left"/>
    </xf>
    <xf numFmtId="0" fontId="0" fillId="2" borderId="19" xfId="0" applyFill="1" applyBorder="1" applyAlignment="1">
      <alignment horizontal="left"/>
    </xf>
    <xf numFmtId="0" fontId="0" fillId="2" borderId="20" xfId="0" applyFill="1" applyBorder="1" applyAlignment="1">
      <alignment horizontal="left"/>
    </xf>
    <xf numFmtId="0" fontId="0" fillId="2" borderId="18" xfId="0" applyFont="1" applyFill="1" applyBorder="1" applyAlignment="1">
      <alignment horizontal="left"/>
    </xf>
    <xf numFmtId="0" fontId="0" fillId="2" borderId="19" xfId="0" applyFont="1" applyFill="1" applyBorder="1" applyAlignment="1">
      <alignment horizontal="left"/>
    </xf>
    <xf numFmtId="0" fontId="0" fillId="2" borderId="20" xfId="0" applyFont="1" applyFill="1"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2" borderId="18" xfId="0" applyFill="1" applyBorder="1" applyAlignment="1">
      <alignment horizontal="left" vertical="top"/>
    </xf>
    <xf numFmtId="0" fontId="0" fillId="2" borderId="19" xfId="0" applyFill="1" applyBorder="1" applyAlignment="1">
      <alignment horizontal="left" vertical="top"/>
    </xf>
    <xf numFmtId="0" fontId="0" fillId="2" borderId="20" xfId="0" applyFill="1" applyBorder="1" applyAlignment="1">
      <alignment horizontal="left" vertical="top"/>
    </xf>
    <xf numFmtId="0" fontId="0" fillId="2" borderId="0"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11" xfId="0" applyFont="1" applyFill="1" applyBorder="1" applyAlignment="1">
      <alignment horizontal="center" vertical="top" wrapText="1"/>
    </xf>
    <xf numFmtId="0" fontId="0" fillId="2" borderId="18" xfId="0" applyFill="1" applyBorder="1" applyAlignment="1">
      <alignment horizontal="left" wrapText="1"/>
    </xf>
    <xf numFmtId="0" fontId="0" fillId="2" borderId="19" xfId="0" applyFill="1" applyBorder="1" applyAlignment="1">
      <alignment horizontal="left" wrapText="1"/>
    </xf>
    <xf numFmtId="0" fontId="0" fillId="2" borderId="20" xfId="0" applyFill="1" applyBorder="1" applyAlignment="1">
      <alignment horizontal="left" wrapText="1"/>
    </xf>
    <xf numFmtId="0" fontId="0" fillId="0" borderId="12" xfId="0" applyBorder="1" applyAlignment="1">
      <alignment horizontal="left" wrapText="1"/>
    </xf>
    <xf numFmtId="0" fontId="0" fillId="0" borderId="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166" fontId="5" fillId="4" borderId="9" xfId="1" applyNumberFormat="1" applyFont="1" applyFill="1" applyBorder="1" applyAlignment="1">
      <alignment horizontal="right" vertical="center"/>
    </xf>
    <xf numFmtId="166" fontId="5" fillId="4" borderId="11" xfId="1" applyNumberFormat="1" applyFont="1" applyFill="1" applyBorder="1" applyAlignment="1">
      <alignment horizontal="right"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0" xfId="0" applyFill="1" applyAlignment="1">
      <alignment horizontal="left" vertical="top"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1" xfId="0" applyFill="1" applyBorder="1" applyAlignment="1">
      <alignment horizontal="left" vertical="center" wrapText="1"/>
    </xf>
    <xf numFmtId="0" fontId="6" fillId="2" borderId="18" xfId="0" applyFont="1" applyFill="1" applyBorder="1" applyAlignment="1">
      <alignment horizontal="left"/>
    </xf>
    <xf numFmtId="0" fontId="6" fillId="2" borderId="19" xfId="0" applyFont="1" applyFill="1" applyBorder="1" applyAlignment="1">
      <alignment horizontal="left"/>
    </xf>
    <xf numFmtId="0" fontId="6" fillId="2" borderId="20" xfId="0" applyFont="1" applyFill="1" applyBorder="1" applyAlignment="1">
      <alignment horizontal="left"/>
    </xf>
    <xf numFmtId="0" fontId="0" fillId="2" borderId="1" xfId="0" applyFill="1" applyBorder="1" applyAlignment="1">
      <alignment horizontal="left"/>
    </xf>
    <xf numFmtId="0" fontId="0" fillId="0" borderId="1" xfId="0" applyFill="1" applyBorder="1" applyAlignment="1">
      <alignment horizontal="left"/>
    </xf>
  </cellXfs>
  <cellStyles count="6">
    <cellStyle name="Comma" xfId="1" builtinId="3"/>
    <cellStyle name="Currency" xfId="5" builtinId="4"/>
    <cellStyle name="Normal" xfId="0" builtinId="0"/>
    <cellStyle name="Normal 2" xfId="4" xr:uid="{B84B5D7A-2042-426F-901A-B07455DCF673}"/>
    <cellStyle name="Normal_Other Data" xfId="3" xr:uid="{896A31D3-45A0-404B-9E3D-6675AAEC61EC}"/>
    <cellStyle name="Percent" xfId="2" builtinId="5"/>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11</xdr:col>
      <xdr:colOff>209550</xdr:colOff>
      <xdr:row>3</xdr:row>
      <xdr:rowOff>142875</xdr:rowOff>
    </xdr:from>
    <xdr:to>
      <xdr:col>18</xdr:col>
      <xdr:colOff>45720</xdr:colOff>
      <xdr:row>8</xdr:row>
      <xdr:rowOff>27335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9475" y="685800"/>
          <a:ext cx="4305300" cy="1143665"/>
        </a:xfrm>
        <a:prstGeom prst="rect">
          <a:avLst/>
        </a:prstGeom>
        <a:noFill/>
        <a:ln>
          <a:noFill/>
        </a:ln>
      </xdr:spPr>
    </xdr:pic>
    <xdr:clientData/>
  </xdr:twoCellAnchor>
  <xdr:twoCellAnchor editAs="oneCell">
    <xdr:from>
      <xdr:col>5</xdr:col>
      <xdr:colOff>209550</xdr:colOff>
      <xdr:row>47</xdr:row>
      <xdr:rowOff>58239</xdr:rowOff>
    </xdr:from>
    <xdr:to>
      <xdr:col>10</xdr:col>
      <xdr:colOff>256125</xdr:colOff>
      <xdr:row>53</xdr:row>
      <xdr:rowOff>171059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486150" y="9087939"/>
          <a:ext cx="3239355" cy="1198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66676</xdr:colOff>
      <xdr:row>10</xdr:row>
      <xdr:rowOff>10226</xdr:rowOff>
    </xdr:from>
    <xdr:to>
      <xdr:col>18</xdr:col>
      <xdr:colOff>1639</xdr:colOff>
      <xdr:row>40</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04851" y="991301"/>
          <a:ext cx="10128618" cy="5428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9525</xdr:colOff>
          <xdr:row>50</xdr:row>
          <xdr:rowOff>0</xdr:rowOff>
        </xdr:to>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EE3BB-154A-4282-B1DE-4233AC1B2056}">
  <dimension ref="C5:P56"/>
  <sheetViews>
    <sheetView tabSelected="1" workbookViewId="0">
      <selection activeCell="I33" sqref="I33"/>
    </sheetView>
  </sheetViews>
  <sheetFormatPr defaultColWidth="8.85546875" defaultRowHeight="15" x14ac:dyDescent="0.25"/>
  <cols>
    <col min="1" max="4" width="8.85546875" style="1"/>
    <col min="5" max="5" width="10" style="1" customWidth="1"/>
    <col min="6" max="16384" width="8.85546875" style="1"/>
  </cols>
  <sheetData>
    <row r="5" spans="3:11" ht="33.75" x14ac:dyDescent="0.5">
      <c r="C5" s="48" t="s">
        <v>0</v>
      </c>
    </row>
    <row r="6" spans="3:11" ht="23.25" x14ac:dyDescent="0.35">
      <c r="C6" s="47" t="s">
        <v>286</v>
      </c>
    </row>
    <row r="9" spans="3:11" ht="14.45" customHeight="1" x14ac:dyDescent="0.25">
      <c r="C9" s="171" t="s">
        <v>292</v>
      </c>
      <c r="D9" s="171"/>
      <c r="E9" s="171"/>
      <c r="F9" s="171"/>
      <c r="G9" s="171"/>
      <c r="H9" s="171"/>
      <c r="I9" s="171"/>
      <c r="J9" s="171"/>
      <c r="K9" s="171"/>
    </row>
    <row r="10" spans="3:11" x14ac:dyDescent="0.25">
      <c r="C10" s="172"/>
      <c r="D10" s="172"/>
      <c r="E10" s="172"/>
      <c r="F10" s="172"/>
      <c r="G10" s="172"/>
      <c r="H10" s="172"/>
      <c r="I10" s="172"/>
      <c r="J10" s="172"/>
      <c r="K10" s="172"/>
    </row>
    <row r="11" spans="3:11" x14ac:dyDescent="0.25">
      <c r="C11" s="172"/>
      <c r="D11" s="172"/>
      <c r="E11" s="172"/>
      <c r="F11" s="172"/>
      <c r="G11" s="172"/>
      <c r="H11" s="172"/>
      <c r="I11" s="172"/>
      <c r="J11" s="172"/>
      <c r="K11" s="172"/>
    </row>
    <row r="12" spans="3:11" x14ac:dyDescent="0.25">
      <c r="C12" s="172"/>
      <c r="D12" s="172"/>
      <c r="E12" s="172"/>
      <c r="F12" s="172"/>
      <c r="G12" s="172"/>
      <c r="H12" s="172"/>
      <c r="I12" s="172"/>
      <c r="J12" s="172"/>
      <c r="K12" s="172"/>
    </row>
    <row r="13" spans="3:11" x14ac:dyDescent="0.25">
      <c r="C13" s="172"/>
      <c r="D13" s="172"/>
      <c r="E13" s="172"/>
      <c r="F13" s="172"/>
      <c r="G13" s="172"/>
      <c r="H13" s="172"/>
      <c r="I13" s="172"/>
      <c r="J13" s="172"/>
      <c r="K13" s="172"/>
    </row>
    <row r="14" spans="3:11" x14ac:dyDescent="0.25">
      <c r="C14" s="172"/>
      <c r="D14" s="172"/>
      <c r="E14" s="172"/>
      <c r="F14" s="172"/>
      <c r="G14" s="172"/>
      <c r="H14" s="172"/>
      <c r="I14" s="172"/>
      <c r="J14" s="172"/>
      <c r="K14" s="172"/>
    </row>
    <row r="15" spans="3:11" x14ac:dyDescent="0.25">
      <c r="C15" s="172"/>
      <c r="D15" s="172"/>
      <c r="E15" s="172"/>
      <c r="F15" s="172"/>
      <c r="G15" s="172"/>
      <c r="H15" s="172"/>
      <c r="I15" s="172"/>
      <c r="J15" s="172"/>
      <c r="K15" s="172"/>
    </row>
    <row r="16" spans="3:11" x14ac:dyDescent="0.25">
      <c r="C16" s="172"/>
      <c r="D16" s="172"/>
      <c r="E16" s="172"/>
      <c r="F16" s="172"/>
      <c r="G16" s="172"/>
      <c r="H16" s="172"/>
      <c r="I16" s="172"/>
      <c r="J16" s="172"/>
      <c r="K16" s="172"/>
    </row>
    <row r="17" spans="3:16" x14ac:dyDescent="0.25">
      <c r="C17" s="172"/>
      <c r="D17" s="172"/>
      <c r="E17" s="172"/>
      <c r="F17" s="172"/>
      <c r="G17" s="172"/>
      <c r="H17" s="172"/>
      <c r="I17" s="172"/>
      <c r="J17" s="172"/>
      <c r="K17" s="172"/>
    </row>
    <row r="18" spans="3:16" x14ac:dyDescent="0.25">
      <c r="C18" s="172"/>
      <c r="D18" s="172"/>
      <c r="E18" s="172"/>
      <c r="F18" s="172"/>
      <c r="G18" s="172"/>
      <c r="H18" s="172"/>
      <c r="I18" s="172"/>
      <c r="J18" s="172"/>
      <c r="K18" s="172"/>
    </row>
    <row r="19" spans="3:16" x14ac:dyDescent="0.25">
      <c r="C19" s="172"/>
      <c r="D19" s="172"/>
      <c r="E19" s="172"/>
      <c r="F19" s="172"/>
      <c r="G19" s="172"/>
      <c r="H19" s="172"/>
      <c r="I19" s="172"/>
      <c r="J19" s="172"/>
      <c r="K19" s="172"/>
    </row>
    <row r="20" spans="3:16" x14ac:dyDescent="0.25">
      <c r="C20" s="164"/>
      <c r="D20" s="164"/>
      <c r="E20" s="164"/>
      <c r="F20" s="164"/>
      <c r="G20" s="164"/>
      <c r="H20" s="164"/>
      <c r="I20" s="164"/>
      <c r="J20" s="164"/>
      <c r="K20" s="164"/>
    </row>
    <row r="21" spans="3:16" ht="26.25" x14ac:dyDescent="0.4">
      <c r="C21" s="157" t="s">
        <v>1</v>
      </c>
    </row>
    <row r="22" spans="3:16" x14ac:dyDescent="0.25">
      <c r="C22" s="170" t="s">
        <v>2</v>
      </c>
      <c r="D22" s="170"/>
      <c r="E22" s="170"/>
    </row>
    <row r="23" spans="3:16" x14ac:dyDescent="0.25">
      <c r="C23" s="169" t="s">
        <v>289</v>
      </c>
      <c r="D23" s="169"/>
      <c r="E23" s="169"/>
      <c r="P23"/>
    </row>
    <row r="24" spans="3:16" x14ac:dyDescent="0.25">
      <c r="C24" s="169" t="s">
        <v>290</v>
      </c>
      <c r="D24" s="169"/>
      <c r="E24" s="169"/>
    </row>
    <row r="25" spans="3:16" x14ac:dyDescent="0.25">
      <c r="C25" s="170" t="s">
        <v>4</v>
      </c>
      <c r="D25" s="170"/>
      <c r="E25" s="170"/>
    </row>
    <row r="26" spans="3:16" x14ac:dyDescent="0.25">
      <c r="C26" s="170" t="s">
        <v>284</v>
      </c>
      <c r="D26" s="170"/>
      <c r="E26" s="170"/>
    </row>
    <row r="27" spans="3:16" x14ac:dyDescent="0.25">
      <c r="C27" s="170" t="s">
        <v>6</v>
      </c>
      <c r="D27" s="170"/>
      <c r="E27" s="170"/>
    </row>
    <row r="29" spans="3:16" ht="16.899999999999999" customHeight="1" x14ac:dyDescent="0.25"/>
    <row r="30" spans="3:16" ht="14.45" customHeight="1" x14ac:dyDescent="0.25">
      <c r="C30" s="156"/>
      <c r="D30" s="156"/>
      <c r="E30" s="156"/>
      <c r="F30" s="156"/>
      <c r="G30" s="156"/>
      <c r="H30" s="156"/>
    </row>
    <row r="31" spans="3:16" x14ac:dyDescent="0.25">
      <c r="C31" s="156"/>
      <c r="D31" s="156"/>
      <c r="E31" s="156"/>
      <c r="F31" s="156"/>
      <c r="G31" s="156"/>
      <c r="H31" s="156"/>
      <c r="I31" s="156"/>
      <c r="J31" s="156"/>
      <c r="K31" s="156"/>
    </row>
    <row r="32" spans="3:16" x14ac:dyDescent="0.25">
      <c r="C32" s="156"/>
      <c r="D32" s="156"/>
      <c r="E32" s="156"/>
      <c r="F32" s="156"/>
      <c r="G32" s="156"/>
      <c r="H32" s="156"/>
      <c r="I32" s="156"/>
      <c r="J32" s="156"/>
      <c r="K32" s="156"/>
    </row>
    <row r="33" spans="3:15" x14ac:dyDescent="0.25">
      <c r="C33" s="156"/>
      <c r="D33" s="156"/>
      <c r="E33" s="156"/>
      <c r="F33" s="156"/>
      <c r="G33" s="156"/>
      <c r="H33" s="156"/>
      <c r="I33" s="156"/>
      <c r="J33" s="156"/>
      <c r="K33" s="156"/>
    </row>
    <row r="34" spans="3:15" x14ac:dyDescent="0.25">
      <c r="C34" s="156"/>
      <c r="D34" s="156"/>
      <c r="E34" s="156"/>
      <c r="F34" s="156"/>
      <c r="G34" s="156"/>
      <c r="H34" s="156"/>
      <c r="I34" s="156"/>
      <c r="J34" s="156"/>
      <c r="K34" s="156"/>
    </row>
    <row r="35" spans="3:15" x14ac:dyDescent="0.25">
      <c r="C35" s="156"/>
      <c r="D35" s="156"/>
      <c r="E35" s="156"/>
      <c r="F35" s="156"/>
      <c r="G35" s="156"/>
      <c r="H35" s="156"/>
      <c r="I35" s="156"/>
      <c r="J35" s="156"/>
      <c r="K35" s="156"/>
    </row>
    <row r="36" spans="3:15" ht="18.75" x14ac:dyDescent="0.25">
      <c r="C36" s="173"/>
      <c r="D36" s="173"/>
      <c r="E36" s="156"/>
      <c r="F36" s="156"/>
      <c r="G36" s="156"/>
      <c r="H36" s="156"/>
      <c r="I36" s="156"/>
      <c r="J36" s="156"/>
      <c r="K36" s="156"/>
    </row>
    <row r="37" spans="3:15" ht="14.45" customHeight="1" x14ac:dyDescent="0.25">
      <c r="C37" s="174" t="s">
        <v>294</v>
      </c>
      <c r="D37" s="174"/>
      <c r="E37" s="174"/>
      <c r="F37" s="174"/>
      <c r="G37" s="174"/>
      <c r="H37" s="174"/>
      <c r="I37" s="174"/>
      <c r="J37" s="174"/>
      <c r="K37" s="174"/>
      <c r="L37" s="174"/>
      <c r="M37" s="174"/>
      <c r="N37" s="174"/>
      <c r="O37" s="174"/>
    </row>
    <row r="38" spans="3:15" x14ac:dyDescent="0.25">
      <c r="C38" s="174"/>
      <c r="D38" s="174"/>
      <c r="E38" s="174"/>
      <c r="F38" s="174"/>
      <c r="G38" s="174"/>
      <c r="H38" s="174"/>
      <c r="I38" s="174"/>
      <c r="J38" s="174"/>
      <c r="K38" s="174"/>
      <c r="L38" s="174"/>
      <c r="M38" s="174"/>
      <c r="N38" s="174"/>
      <c r="O38" s="174"/>
    </row>
    <row r="39" spans="3:15" x14ac:dyDescent="0.25">
      <c r="C39" s="174"/>
      <c r="D39" s="174"/>
      <c r="E39" s="174"/>
      <c r="F39" s="174"/>
      <c r="G39" s="174"/>
      <c r="H39" s="174"/>
      <c r="I39" s="174"/>
      <c r="J39" s="174"/>
      <c r="K39" s="174"/>
      <c r="L39" s="174"/>
      <c r="M39" s="174"/>
      <c r="N39" s="174"/>
      <c r="O39" s="174"/>
    </row>
    <row r="40" spans="3:15" x14ac:dyDescent="0.25">
      <c r="C40" s="174"/>
      <c r="D40" s="174"/>
      <c r="E40" s="174"/>
      <c r="F40" s="174"/>
      <c r="G40" s="174"/>
      <c r="H40" s="174"/>
      <c r="I40" s="174"/>
      <c r="J40" s="174"/>
      <c r="K40" s="174"/>
      <c r="L40" s="174"/>
      <c r="M40" s="174"/>
      <c r="N40" s="174"/>
      <c r="O40" s="174"/>
    </row>
    <row r="41" spans="3:15" x14ac:dyDescent="0.25">
      <c r="C41" s="174"/>
      <c r="D41" s="174"/>
      <c r="E41" s="174"/>
      <c r="F41" s="174"/>
      <c r="G41" s="174"/>
      <c r="H41" s="174"/>
      <c r="I41" s="174"/>
      <c r="J41" s="174"/>
      <c r="K41" s="174"/>
      <c r="L41" s="174"/>
      <c r="M41" s="174"/>
      <c r="N41" s="174"/>
      <c r="O41" s="174"/>
    </row>
    <row r="42" spans="3:15" x14ac:dyDescent="0.25">
      <c r="C42" s="174"/>
      <c r="D42" s="174"/>
      <c r="E42" s="174"/>
      <c r="F42" s="174"/>
      <c r="G42" s="174"/>
      <c r="H42" s="174"/>
      <c r="I42" s="174"/>
      <c r="J42" s="174"/>
      <c r="K42" s="174"/>
      <c r="L42" s="174"/>
      <c r="M42" s="174"/>
      <c r="N42" s="174"/>
      <c r="O42" s="174"/>
    </row>
    <row r="43" spans="3:15" x14ac:dyDescent="0.25">
      <c r="C43" s="174"/>
      <c r="D43" s="174"/>
      <c r="E43" s="174"/>
      <c r="F43" s="174"/>
      <c r="G43" s="174"/>
      <c r="H43" s="174"/>
      <c r="I43" s="174"/>
      <c r="J43" s="174"/>
      <c r="K43" s="174"/>
      <c r="L43" s="174"/>
      <c r="M43" s="174"/>
      <c r="N43" s="174"/>
      <c r="O43" s="174"/>
    </row>
    <row r="44" spans="3:15" x14ac:dyDescent="0.25">
      <c r="C44" s="174"/>
      <c r="D44" s="174"/>
      <c r="E44" s="174"/>
      <c r="F44" s="174"/>
      <c r="G44" s="174"/>
      <c r="H44" s="174"/>
      <c r="I44" s="174"/>
      <c r="J44" s="174"/>
      <c r="K44" s="174"/>
      <c r="L44" s="174"/>
      <c r="M44" s="174"/>
      <c r="N44" s="174"/>
      <c r="O44" s="174"/>
    </row>
    <row r="45" spans="3:15" x14ac:dyDescent="0.25">
      <c r="C45" s="174"/>
      <c r="D45" s="174"/>
      <c r="E45" s="174"/>
      <c r="F45" s="174"/>
      <c r="G45" s="174"/>
      <c r="H45" s="174"/>
      <c r="I45" s="174"/>
      <c r="J45" s="174"/>
      <c r="K45" s="174"/>
      <c r="L45" s="174"/>
      <c r="M45" s="174"/>
      <c r="N45" s="174"/>
      <c r="O45" s="174"/>
    </row>
    <row r="46" spans="3:15" x14ac:dyDescent="0.25">
      <c r="C46" s="174"/>
      <c r="D46" s="174"/>
      <c r="E46" s="174"/>
      <c r="F46" s="174"/>
      <c r="G46" s="174"/>
      <c r="H46" s="174"/>
      <c r="I46" s="174"/>
      <c r="J46" s="174"/>
      <c r="K46" s="174"/>
      <c r="L46" s="174"/>
      <c r="M46" s="174"/>
      <c r="N46" s="174"/>
      <c r="O46" s="174"/>
    </row>
    <row r="47" spans="3:15" x14ac:dyDescent="0.25">
      <c r="C47" s="174"/>
      <c r="D47" s="174"/>
      <c r="E47" s="174"/>
      <c r="F47" s="174"/>
      <c r="G47" s="174"/>
      <c r="H47" s="174"/>
      <c r="I47" s="174"/>
      <c r="J47" s="174"/>
      <c r="K47" s="174"/>
      <c r="L47" s="174"/>
      <c r="M47" s="174"/>
      <c r="N47" s="174"/>
      <c r="O47" s="174"/>
    </row>
    <row r="48" spans="3:15" x14ac:dyDescent="0.25">
      <c r="C48" s="174"/>
      <c r="D48" s="174"/>
      <c r="E48" s="174"/>
      <c r="F48" s="174"/>
      <c r="G48" s="174"/>
      <c r="H48" s="174"/>
      <c r="I48" s="174"/>
      <c r="J48" s="174"/>
      <c r="K48" s="174"/>
      <c r="L48" s="174"/>
      <c r="M48" s="174"/>
      <c r="N48" s="174"/>
      <c r="O48" s="174"/>
    </row>
    <row r="49" spans="3:15" x14ac:dyDescent="0.25">
      <c r="C49" s="174"/>
      <c r="D49" s="174"/>
      <c r="E49" s="174"/>
      <c r="F49" s="174"/>
      <c r="G49" s="174"/>
      <c r="H49" s="174"/>
      <c r="I49" s="174"/>
      <c r="J49" s="174"/>
      <c r="K49" s="174"/>
      <c r="L49" s="174"/>
      <c r="M49" s="174"/>
      <c r="N49" s="174"/>
      <c r="O49" s="174"/>
    </row>
    <row r="50" spans="3:15" x14ac:dyDescent="0.25">
      <c r="C50" s="174"/>
      <c r="D50" s="174"/>
      <c r="E50" s="174"/>
      <c r="F50" s="174"/>
      <c r="G50" s="174"/>
      <c r="H50" s="174"/>
      <c r="I50" s="174"/>
      <c r="J50" s="174"/>
      <c r="K50" s="174"/>
      <c r="L50" s="174"/>
      <c r="M50" s="174"/>
      <c r="N50" s="174"/>
      <c r="O50" s="174"/>
    </row>
    <row r="51" spans="3:15" x14ac:dyDescent="0.25">
      <c r="C51" s="174"/>
      <c r="D51" s="174"/>
      <c r="E51" s="174"/>
      <c r="F51" s="174"/>
      <c r="G51" s="174"/>
      <c r="H51" s="174"/>
      <c r="I51" s="174"/>
      <c r="J51" s="174"/>
      <c r="K51" s="174"/>
      <c r="L51" s="174"/>
      <c r="M51" s="174"/>
      <c r="N51" s="174"/>
      <c r="O51" s="174"/>
    </row>
    <row r="52" spans="3:15" x14ac:dyDescent="0.25">
      <c r="C52" s="174"/>
      <c r="D52" s="174"/>
      <c r="E52" s="174"/>
      <c r="F52" s="174"/>
      <c r="G52" s="174"/>
      <c r="H52" s="174"/>
      <c r="I52" s="174"/>
      <c r="J52" s="174"/>
      <c r="K52" s="174"/>
      <c r="L52" s="174"/>
      <c r="M52" s="174"/>
      <c r="N52" s="174"/>
      <c r="O52" s="174"/>
    </row>
    <row r="53" spans="3:15" x14ac:dyDescent="0.25">
      <c r="C53" s="174"/>
      <c r="D53" s="174"/>
      <c r="E53" s="174"/>
      <c r="F53" s="174"/>
      <c r="G53" s="174"/>
      <c r="H53" s="174"/>
      <c r="I53" s="174"/>
      <c r="J53" s="174"/>
      <c r="K53" s="174"/>
      <c r="L53" s="174"/>
      <c r="M53" s="174"/>
      <c r="N53" s="174"/>
      <c r="O53" s="174"/>
    </row>
    <row r="54" spans="3:15" x14ac:dyDescent="0.25">
      <c r="C54" s="174"/>
      <c r="D54" s="174"/>
      <c r="E54" s="174"/>
      <c r="F54" s="174"/>
      <c r="G54" s="174"/>
      <c r="H54" s="174"/>
      <c r="I54" s="174"/>
      <c r="J54" s="174"/>
      <c r="K54" s="174"/>
      <c r="L54" s="174"/>
      <c r="M54" s="174"/>
      <c r="N54" s="174"/>
      <c r="O54" s="174"/>
    </row>
    <row r="55" spans="3:15" x14ac:dyDescent="0.25">
      <c r="C55" s="174"/>
      <c r="D55" s="174"/>
      <c r="E55" s="174"/>
      <c r="F55" s="174"/>
      <c r="G55" s="174"/>
      <c r="H55" s="174"/>
      <c r="I55" s="174"/>
      <c r="J55" s="174"/>
      <c r="K55" s="174"/>
      <c r="L55" s="174"/>
      <c r="M55" s="174"/>
      <c r="N55" s="174"/>
      <c r="O55" s="174"/>
    </row>
    <row r="56" spans="3:15" x14ac:dyDescent="0.25">
      <c r="C56" s="174"/>
      <c r="D56" s="174"/>
      <c r="E56" s="174"/>
      <c r="F56" s="174"/>
      <c r="G56" s="174"/>
      <c r="H56" s="174"/>
      <c r="I56" s="174"/>
      <c r="J56" s="174"/>
      <c r="K56" s="174"/>
      <c r="L56" s="174"/>
      <c r="M56" s="174"/>
      <c r="N56" s="174"/>
      <c r="O56" s="174"/>
    </row>
  </sheetData>
  <mergeCells count="3">
    <mergeCell ref="C9:K19"/>
    <mergeCell ref="C36:D36"/>
    <mergeCell ref="C37:O5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31CF0-B43E-4C27-96A5-BAAABEE92327}">
  <sheetPr>
    <tabColor theme="7" tint="0.79998168889431442"/>
  </sheetPr>
  <dimension ref="A2:BM204"/>
  <sheetViews>
    <sheetView zoomScaleNormal="100" workbookViewId="0"/>
  </sheetViews>
  <sheetFormatPr defaultColWidth="8.85546875" defaultRowHeight="15" x14ac:dyDescent="0.25"/>
  <cols>
    <col min="1" max="1" width="8.85546875" style="1"/>
    <col min="2" max="2" width="10.42578125" style="1" bestFit="1" customWidth="1"/>
    <col min="3" max="3" width="39.7109375" style="1" customWidth="1"/>
    <col min="4" max="4" width="14.5703125" style="1" customWidth="1"/>
    <col min="5" max="5" width="15.140625" style="1" customWidth="1"/>
    <col min="6" max="6" width="13.85546875" style="1" customWidth="1"/>
    <col min="7" max="7" width="14.140625" style="1" customWidth="1"/>
    <col min="8" max="8" width="12.7109375" style="1" customWidth="1"/>
    <col min="9" max="9" width="15.7109375" style="1" customWidth="1"/>
    <col min="10" max="14" width="12.85546875" style="1" customWidth="1"/>
    <col min="15" max="15" width="15.28515625" style="1" customWidth="1"/>
    <col min="16" max="53" width="12.85546875" style="1" customWidth="1"/>
    <col min="54" max="16384" width="8.85546875" style="1"/>
  </cols>
  <sheetData>
    <row r="2" spans="2:65" ht="15.75" thickBot="1" x14ac:dyDescent="0.3"/>
    <row r="3" spans="2:65" x14ac:dyDescent="0.2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149"/>
    </row>
    <row r="4" spans="2:65" ht="23.25" x14ac:dyDescent="0.35">
      <c r="B4" s="7"/>
      <c r="C4" s="114" t="s">
        <v>3</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50"/>
    </row>
    <row r="5" spans="2:65" ht="17.100000000000001" customHeight="1" x14ac:dyDescent="0.3">
      <c r="B5" s="7"/>
      <c r="C5" s="168" t="s">
        <v>287</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50"/>
    </row>
    <row r="6" spans="2:65" x14ac:dyDescent="0.25">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150"/>
    </row>
    <row r="7" spans="2:65" ht="14.45" customHeight="1" x14ac:dyDescent="0.25">
      <c r="B7" s="29"/>
      <c r="C7" s="11" t="s">
        <v>7</v>
      </c>
      <c r="D7" s="100"/>
      <c r="E7" s="100"/>
      <c r="F7" s="100"/>
      <c r="G7" s="100"/>
      <c r="H7" s="100"/>
      <c r="I7" s="100"/>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150"/>
    </row>
    <row r="8" spans="2:65" x14ac:dyDescent="0.25">
      <c r="B8" s="29"/>
      <c r="C8" s="172" t="s">
        <v>291</v>
      </c>
      <c r="D8" s="172"/>
      <c r="E8" s="172"/>
      <c r="F8" s="172"/>
      <c r="G8" s="172"/>
      <c r="H8" s="172"/>
      <c r="I8" s="172"/>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150"/>
    </row>
    <row r="9" spans="2:65" x14ac:dyDescent="0.25">
      <c r="B9" s="29"/>
      <c r="C9" s="172"/>
      <c r="D9" s="172"/>
      <c r="E9" s="172"/>
      <c r="F9" s="172"/>
      <c r="G9" s="172"/>
      <c r="H9" s="172"/>
      <c r="I9" s="172"/>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150"/>
    </row>
    <row r="10" spans="2:65" x14ac:dyDescent="0.25">
      <c r="B10" s="29"/>
      <c r="C10" s="172"/>
      <c r="D10" s="172"/>
      <c r="E10" s="172"/>
      <c r="F10" s="172"/>
      <c r="G10" s="172"/>
      <c r="H10" s="172"/>
      <c r="I10" s="172"/>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150"/>
    </row>
    <row r="11" spans="2:65" x14ac:dyDescent="0.25">
      <c r="B11" s="7"/>
      <c r="C11" s="172"/>
      <c r="D11" s="172"/>
      <c r="E11" s="172"/>
      <c r="F11" s="172"/>
      <c r="G11" s="172"/>
      <c r="H11" s="172"/>
      <c r="I11" s="172"/>
      <c r="J11" s="3"/>
      <c r="K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150"/>
    </row>
    <row r="12" spans="2:65" x14ac:dyDescent="0.25">
      <c r="B12" s="7"/>
      <c r="C12" s="172"/>
      <c r="D12" s="172"/>
      <c r="E12" s="172"/>
      <c r="F12" s="172"/>
      <c r="G12" s="172"/>
      <c r="H12" s="172"/>
      <c r="I12" s="172"/>
      <c r="J12" s="3"/>
      <c r="K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150"/>
    </row>
    <row r="13" spans="2:65" x14ac:dyDescent="0.25">
      <c r="B13" s="7"/>
      <c r="C13" s="111" t="s">
        <v>8</v>
      </c>
      <c r="D13" s="142"/>
      <c r="E13" s="142"/>
      <c r="F13" s="142"/>
      <c r="G13" s="142"/>
      <c r="H13" s="142"/>
      <c r="I13" s="142"/>
      <c r="J13" s="3"/>
      <c r="K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150"/>
    </row>
    <row r="14" spans="2:65" x14ac:dyDescent="0.25">
      <c r="B14" s="7"/>
      <c r="C14" s="70" t="s">
        <v>9</v>
      </c>
      <c r="D14" s="142"/>
      <c r="E14" s="142"/>
      <c r="F14" s="142"/>
      <c r="G14" s="142"/>
      <c r="H14" s="142"/>
      <c r="I14" s="142"/>
      <c r="J14" s="3"/>
      <c r="K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150"/>
    </row>
    <row r="15" spans="2:65" x14ac:dyDescent="0.25">
      <c r="B15" s="7"/>
      <c r="C15" s="71" t="s">
        <v>10</v>
      </c>
      <c r="D15" s="142"/>
      <c r="E15" s="166"/>
      <c r="F15" s="142"/>
      <c r="G15" s="142"/>
      <c r="H15" s="142"/>
      <c r="I15" s="142"/>
      <c r="J15" s="3"/>
      <c r="K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150"/>
    </row>
    <row r="16" spans="2:65" x14ac:dyDescent="0.25">
      <c r="B16" s="7"/>
      <c r="C16" s="72" t="s">
        <v>11</v>
      </c>
      <c r="D16" s="142"/>
      <c r="E16" s="167"/>
      <c r="F16" s="142"/>
      <c r="G16" s="142"/>
      <c r="H16" s="142"/>
      <c r="I16" s="142"/>
      <c r="J16" s="3"/>
      <c r="K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150"/>
    </row>
    <row r="17" spans="2:65" x14ac:dyDescent="0.25">
      <c r="B17" s="7"/>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150"/>
    </row>
    <row r="18" spans="2:65" ht="18.75" x14ac:dyDescent="0.3">
      <c r="B18" s="7"/>
      <c r="C18" s="3"/>
      <c r="D18" s="3"/>
      <c r="E18" s="3"/>
      <c r="F18" s="3"/>
      <c r="G18" s="3"/>
      <c r="H18" s="3"/>
      <c r="I18" s="3"/>
      <c r="J18" s="3"/>
      <c r="K18" s="3"/>
      <c r="L18" s="151" t="s">
        <v>19</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150"/>
    </row>
    <row r="19" spans="2:65" ht="15.75" x14ac:dyDescent="0.25">
      <c r="B19" s="7"/>
      <c r="C19" s="11" t="s">
        <v>12</v>
      </c>
      <c r="D19" s="3"/>
      <c r="E19" s="10" t="s">
        <v>13</v>
      </c>
      <c r="F19" s="10"/>
      <c r="G19" s="10"/>
      <c r="H19" s="10"/>
      <c r="I19" s="10" t="s">
        <v>14</v>
      </c>
      <c r="J19" s="10" t="s">
        <v>15</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150"/>
    </row>
    <row r="20" spans="2:65" x14ac:dyDescent="0.25">
      <c r="B20" s="7"/>
      <c r="C20" s="188" t="s">
        <v>16</v>
      </c>
      <c r="D20" s="3"/>
      <c r="E20" s="176" t="s">
        <v>285</v>
      </c>
      <c r="F20" s="177"/>
      <c r="G20" s="177"/>
      <c r="H20" s="178"/>
      <c r="I20" s="2" t="s">
        <v>17</v>
      </c>
      <c r="J20" s="34" t="s">
        <v>18</v>
      </c>
      <c r="K20" s="3"/>
      <c r="L20" s="189" t="s">
        <v>23</v>
      </c>
      <c r="M20" s="176" t="s">
        <v>24</v>
      </c>
      <c r="N20" s="177"/>
      <c r="O20" s="178"/>
      <c r="P20" s="73" t="str">
        <f>IF(J31="","",(G200-G160)/G180)</f>
        <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150"/>
    </row>
    <row r="21" spans="2:65" ht="15.6" customHeight="1" x14ac:dyDescent="0.25">
      <c r="B21" s="7"/>
      <c r="C21" s="188"/>
      <c r="D21" s="3"/>
      <c r="E21" s="176" t="s">
        <v>20</v>
      </c>
      <c r="F21" s="177"/>
      <c r="G21" s="177"/>
      <c r="H21" s="178"/>
      <c r="I21" s="2" t="s">
        <v>21</v>
      </c>
      <c r="J21" s="34"/>
      <c r="K21" s="3"/>
      <c r="L21" s="190"/>
      <c r="M21" s="176" t="s">
        <v>26</v>
      </c>
      <c r="N21" s="177"/>
      <c r="O21" s="178"/>
      <c r="P21" s="74" t="str">
        <f>IF(J31="","",(G201-G160)/G180)</f>
        <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150"/>
    </row>
    <row r="22" spans="2:65" ht="15.6" customHeight="1" x14ac:dyDescent="0.25">
      <c r="B22" s="7"/>
      <c r="C22" s="188"/>
      <c r="D22" s="3"/>
      <c r="E22" s="176" t="s">
        <v>233</v>
      </c>
      <c r="F22" s="177"/>
      <c r="G22" s="177"/>
      <c r="H22" s="178"/>
      <c r="I22" s="2" t="s">
        <v>22</v>
      </c>
      <c r="J22" s="34"/>
      <c r="K22" s="3"/>
      <c r="L22" s="189" t="s">
        <v>28</v>
      </c>
      <c r="M22" s="185" t="s">
        <v>24</v>
      </c>
      <c r="N22" s="186"/>
      <c r="O22" s="187"/>
      <c r="P22" s="74" t="str">
        <f>IF(J31="","",(G203-G161)/G180)</f>
        <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150"/>
    </row>
    <row r="23" spans="2:65" ht="15.6" customHeight="1" x14ac:dyDescent="0.25">
      <c r="B23" s="7"/>
      <c r="C23" s="188"/>
      <c r="D23" s="3"/>
      <c r="E23" s="176" t="str">
        <f>IF(OR(J20="Battery",J20="Hydrogen"), "Round Trip Efficiency (RTE) - DC", "Round Trip Efficiency (RTE)")</f>
        <v>Round Trip Efficiency (RTE) - DC</v>
      </c>
      <c r="F23" s="177"/>
      <c r="G23" s="177"/>
      <c r="H23" s="178"/>
      <c r="I23" s="2" t="s">
        <v>25</v>
      </c>
      <c r="J23" s="35"/>
      <c r="K23" s="3"/>
      <c r="L23" s="190"/>
      <c r="M23" s="176" t="s">
        <v>26</v>
      </c>
      <c r="N23" s="177"/>
      <c r="O23" s="178"/>
      <c r="P23" s="74" t="str">
        <f>IF(J31="","",(G204-G161)/G180)</f>
        <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150"/>
    </row>
    <row r="24" spans="2:65" ht="15.6" customHeight="1" x14ac:dyDescent="0.25">
      <c r="B24" s="7"/>
      <c r="C24" s="188"/>
      <c r="D24" s="3"/>
      <c r="E24" s="176" t="s">
        <v>27</v>
      </c>
      <c r="F24" s="177"/>
      <c r="G24" s="177"/>
      <c r="H24" s="178"/>
      <c r="I24" s="2" t="s">
        <v>25</v>
      </c>
      <c r="J24" s="35"/>
      <c r="K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150"/>
    </row>
    <row r="25" spans="2:65" ht="15.6" customHeight="1" x14ac:dyDescent="0.25">
      <c r="B25" s="7"/>
      <c r="C25" s="188"/>
      <c r="D25" s="3"/>
      <c r="E25" s="176" t="s">
        <v>29</v>
      </c>
      <c r="F25" s="177"/>
      <c r="G25" s="177"/>
      <c r="H25" s="178"/>
      <c r="I25" s="2" t="s">
        <v>30</v>
      </c>
      <c r="J25" s="34"/>
      <c r="K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150"/>
    </row>
    <row r="26" spans="2:65" ht="15.6" customHeight="1" x14ac:dyDescent="0.25">
      <c r="B26" s="7"/>
      <c r="C26" s="188"/>
      <c r="D26" s="3"/>
      <c r="E26" s="176" t="s">
        <v>31</v>
      </c>
      <c r="F26" s="177"/>
      <c r="G26" s="177"/>
      <c r="H26" s="178"/>
      <c r="I26" s="2" t="s">
        <v>30</v>
      </c>
      <c r="J26" s="34"/>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150"/>
    </row>
    <row r="27" spans="2:65" ht="15.6" customHeight="1" x14ac:dyDescent="0.25">
      <c r="B27" s="7"/>
      <c r="C27" s="188"/>
      <c r="D27" s="3"/>
      <c r="E27" s="176" t="s">
        <v>32</v>
      </c>
      <c r="F27" s="177"/>
      <c r="G27" s="177"/>
      <c r="H27" s="178"/>
      <c r="I27" s="2" t="s">
        <v>33</v>
      </c>
      <c r="J27" s="34"/>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150"/>
    </row>
    <row r="28" spans="2:65" ht="15.6" customHeight="1" x14ac:dyDescent="0.25">
      <c r="B28" s="7"/>
      <c r="C28" s="188"/>
      <c r="D28" s="3"/>
      <c r="E28" s="176" t="s">
        <v>34</v>
      </c>
      <c r="F28" s="177"/>
      <c r="G28" s="177"/>
      <c r="H28" s="178"/>
      <c r="I28" s="2" t="s">
        <v>35</v>
      </c>
      <c r="J28" s="34"/>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150"/>
    </row>
    <row r="29" spans="2:65" ht="15.75" x14ac:dyDescent="0.25">
      <c r="B29" s="7"/>
      <c r="C29" s="11"/>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150"/>
    </row>
    <row r="30" spans="2:65" ht="15.75" x14ac:dyDescent="0.25">
      <c r="B30" s="7"/>
      <c r="C30" s="11" t="s">
        <v>223</v>
      </c>
      <c r="D30" s="3"/>
      <c r="E30" s="10" t="s">
        <v>36</v>
      </c>
      <c r="F30" s="10"/>
      <c r="G30" s="10"/>
      <c r="H30" s="10"/>
      <c r="I30" s="10" t="s">
        <v>14</v>
      </c>
      <c r="J30" s="10" t="s">
        <v>15</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150"/>
    </row>
    <row r="31" spans="2:65" ht="14.45" customHeight="1" x14ac:dyDescent="0.25">
      <c r="B31" s="7"/>
      <c r="C31" s="172" t="s">
        <v>234</v>
      </c>
      <c r="D31" s="3"/>
      <c r="E31" s="176" t="s">
        <v>37</v>
      </c>
      <c r="F31" s="177"/>
      <c r="G31" s="177"/>
      <c r="H31" s="178"/>
      <c r="I31" s="2" t="s">
        <v>38</v>
      </c>
      <c r="J31" s="36"/>
      <c r="K31" s="6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150"/>
    </row>
    <row r="32" spans="2:65" ht="15.6" customHeight="1" x14ac:dyDescent="0.25">
      <c r="B32" s="7"/>
      <c r="C32" s="172"/>
      <c r="D32" s="3"/>
      <c r="E32" s="176" t="s">
        <v>39</v>
      </c>
      <c r="F32" s="177"/>
      <c r="G32" s="177"/>
      <c r="H32" s="178"/>
      <c r="I32" s="2" t="s">
        <v>40</v>
      </c>
      <c r="J32" s="36"/>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150"/>
    </row>
    <row r="33" spans="2:65" ht="15.6" customHeight="1" x14ac:dyDescent="0.25">
      <c r="B33" s="7"/>
      <c r="C33" s="172"/>
      <c r="D33" s="3"/>
      <c r="E33" s="176" t="s">
        <v>41</v>
      </c>
      <c r="F33" s="177"/>
      <c r="G33" s="177"/>
      <c r="H33" s="178"/>
      <c r="I33" s="2" t="s">
        <v>42</v>
      </c>
      <c r="J33" s="45"/>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150"/>
    </row>
    <row r="34" spans="2:65" ht="15.6" customHeight="1" x14ac:dyDescent="0.25">
      <c r="B34" s="7"/>
      <c r="C34" s="172"/>
      <c r="D34" s="3"/>
      <c r="E34" s="176" t="s">
        <v>231</v>
      </c>
      <c r="F34" s="177"/>
      <c r="G34" s="177"/>
      <c r="H34" s="178"/>
      <c r="I34" s="2" t="s">
        <v>25</v>
      </c>
      <c r="J34" s="46"/>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150"/>
    </row>
    <row r="35" spans="2:65" ht="15.6" customHeight="1" x14ac:dyDescent="0.25">
      <c r="B35" s="7"/>
      <c r="C35" s="172"/>
      <c r="D35" s="3"/>
      <c r="E35" s="52"/>
      <c r="F35" s="52"/>
      <c r="G35" s="52"/>
      <c r="H35" s="52"/>
      <c r="I35" s="3"/>
      <c r="J35" s="5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150"/>
    </row>
    <row r="36" spans="2:65" ht="15.6" customHeight="1" x14ac:dyDescent="0.25">
      <c r="B36" s="7"/>
      <c r="C36" s="172"/>
      <c r="D36" s="3"/>
      <c r="E36" s="52"/>
      <c r="F36" s="52"/>
      <c r="G36" s="52"/>
      <c r="H36" s="52"/>
      <c r="I36" s="3"/>
      <c r="J36" s="5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150"/>
    </row>
    <row r="37" spans="2:65" ht="15.6" customHeight="1" x14ac:dyDescent="0.25">
      <c r="B37" s="7"/>
      <c r="C37" s="172"/>
      <c r="D37" s="3"/>
      <c r="E37" s="52"/>
      <c r="F37" s="52"/>
      <c r="G37" s="52"/>
      <c r="H37" s="52"/>
      <c r="I37" s="3"/>
      <c r="J37" s="5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150"/>
    </row>
    <row r="38" spans="2:65" ht="15.6" customHeight="1" x14ac:dyDescent="0.25">
      <c r="B38" s="7"/>
      <c r="C38" s="172"/>
      <c r="D38" s="3"/>
      <c r="E38" s="52"/>
      <c r="F38" s="52"/>
      <c r="G38" s="52"/>
      <c r="H38" s="52"/>
      <c r="I38" s="3"/>
      <c r="J38" s="5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150"/>
    </row>
    <row r="39" spans="2:65" ht="15.6" customHeight="1" x14ac:dyDescent="0.25">
      <c r="B39" s="7"/>
      <c r="C39" s="100"/>
      <c r="D39" s="3"/>
      <c r="E39" s="52"/>
      <c r="F39" s="52"/>
      <c r="G39" s="52"/>
      <c r="H39" s="52"/>
      <c r="I39" s="3"/>
      <c r="J39" s="5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150"/>
    </row>
    <row r="40" spans="2:65" ht="15.6" customHeight="1" x14ac:dyDescent="0.25">
      <c r="B40" s="7"/>
      <c r="C40" s="11" t="s">
        <v>43</v>
      </c>
      <c r="D40" s="3"/>
      <c r="E40" s="10" t="s">
        <v>44</v>
      </c>
      <c r="F40" s="3"/>
      <c r="G40" s="3"/>
      <c r="H40" s="3"/>
      <c r="I40" s="3"/>
      <c r="J40" s="116" t="s">
        <v>45</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150"/>
    </row>
    <row r="41" spans="2:65" ht="15.6" customHeight="1" x14ac:dyDescent="0.25">
      <c r="B41" s="7"/>
      <c r="C41" s="172" t="s">
        <v>281</v>
      </c>
      <c r="D41" s="3"/>
      <c r="E41" s="176" t="s">
        <v>46</v>
      </c>
      <c r="F41" s="177"/>
      <c r="G41" s="177"/>
      <c r="H41" s="177"/>
      <c r="I41" s="178"/>
      <c r="J41" s="34" t="s">
        <v>47</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150"/>
    </row>
    <row r="42" spans="2:65" ht="15.6" customHeight="1" x14ac:dyDescent="0.25">
      <c r="B42" s="7"/>
      <c r="C42" s="172"/>
      <c r="D42" s="3"/>
      <c r="E42" s="176" t="s">
        <v>48</v>
      </c>
      <c r="F42" s="177"/>
      <c r="G42" s="177"/>
      <c r="H42" s="177"/>
      <c r="I42" s="178"/>
      <c r="J42" s="34" t="s">
        <v>47</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150"/>
    </row>
    <row r="43" spans="2:65" ht="15.6" customHeight="1" x14ac:dyDescent="0.25">
      <c r="B43" s="7"/>
      <c r="C43" s="172"/>
      <c r="D43" s="3"/>
      <c r="E43" s="191" t="s">
        <v>49</v>
      </c>
      <c r="F43" s="192"/>
      <c r="G43" s="192"/>
      <c r="H43" s="192"/>
      <c r="I43" s="193"/>
      <c r="J43" s="34" t="s">
        <v>47</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150"/>
    </row>
    <row r="44" spans="2:65" ht="15.6" customHeight="1" x14ac:dyDescent="0.25">
      <c r="B44" s="7"/>
      <c r="C44" s="172"/>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150"/>
    </row>
    <row r="45" spans="2:65" ht="15.6" customHeight="1" x14ac:dyDescent="0.25">
      <c r="B45" s="7"/>
      <c r="C45" s="172"/>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150"/>
    </row>
    <row r="46" spans="2:65" ht="15.6" customHeight="1" x14ac:dyDescent="0.25">
      <c r="B46" s="7"/>
      <c r="C46" s="100"/>
      <c r="D46" s="3"/>
      <c r="E46" s="52"/>
      <c r="F46" s="52"/>
      <c r="G46" s="52"/>
      <c r="H46" s="52"/>
      <c r="I46" s="3"/>
      <c r="J46" s="5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150"/>
    </row>
    <row r="47" spans="2:65" ht="15.6" customHeight="1" x14ac:dyDescent="0.25">
      <c r="B47" s="7"/>
      <c r="C47" s="11" t="s">
        <v>50</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150"/>
    </row>
    <row r="48" spans="2:65" ht="15.6" customHeight="1" x14ac:dyDescent="0.25">
      <c r="B48" s="7"/>
      <c r="C48" s="172" t="s">
        <v>235</v>
      </c>
      <c r="D48" s="172"/>
      <c r="E48" s="172"/>
      <c r="F48" s="172"/>
      <c r="G48" s="172"/>
      <c r="H48" s="172"/>
      <c r="I48" s="172"/>
      <c r="J48" s="172"/>
      <c r="K48" s="172"/>
      <c r="L48" s="172"/>
      <c r="M48" s="172"/>
      <c r="N48" s="172"/>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150"/>
    </row>
    <row r="49" spans="2:65" x14ac:dyDescent="0.25">
      <c r="B49" s="7"/>
      <c r="C49" s="172"/>
      <c r="D49" s="172"/>
      <c r="E49" s="172"/>
      <c r="F49" s="172"/>
      <c r="G49" s="172"/>
      <c r="H49" s="172"/>
      <c r="I49" s="172"/>
      <c r="J49" s="172"/>
      <c r="K49" s="172"/>
      <c r="L49" s="172"/>
      <c r="M49" s="172"/>
      <c r="N49" s="172"/>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150"/>
    </row>
    <row r="50" spans="2:65" x14ac:dyDescent="0.25">
      <c r="B50" s="7"/>
      <c r="C50" s="172"/>
      <c r="D50" s="172"/>
      <c r="E50" s="172"/>
      <c r="F50" s="172"/>
      <c r="G50" s="172"/>
      <c r="H50" s="172"/>
      <c r="I50" s="172"/>
      <c r="J50" s="172"/>
      <c r="K50" s="172"/>
      <c r="L50" s="172"/>
      <c r="M50" s="172"/>
      <c r="N50" s="17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150"/>
    </row>
    <row r="51" spans="2:65" x14ac:dyDescent="0.25">
      <c r="B51" s="7"/>
      <c r="C51" s="172"/>
      <c r="D51" s="172"/>
      <c r="E51" s="172"/>
      <c r="F51" s="172"/>
      <c r="G51" s="172"/>
      <c r="H51" s="172"/>
      <c r="I51" s="172"/>
      <c r="J51" s="172"/>
      <c r="K51" s="172"/>
      <c r="L51" s="172"/>
      <c r="M51" s="172"/>
      <c r="N51" s="172"/>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150"/>
    </row>
    <row r="52" spans="2:65" ht="15.75" x14ac:dyDescent="0.25">
      <c r="B52" s="7"/>
      <c r="C52" s="11"/>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150"/>
    </row>
    <row r="53" spans="2:65" x14ac:dyDescent="0.25">
      <c r="B53" s="7"/>
      <c r="C53" s="3"/>
      <c r="D53" s="17" t="s">
        <v>51</v>
      </c>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9"/>
      <c r="BM53" s="150"/>
    </row>
    <row r="54" spans="2:65" x14ac:dyDescent="0.25">
      <c r="B54" s="7"/>
      <c r="C54" s="10" t="s">
        <v>52</v>
      </c>
      <c r="D54" s="32">
        <v>0</v>
      </c>
      <c r="E54" s="33">
        <v>1</v>
      </c>
      <c r="F54" s="33">
        <v>2</v>
      </c>
      <c r="G54" s="33">
        <v>3</v>
      </c>
      <c r="H54" s="33">
        <v>4</v>
      </c>
      <c r="I54" s="33">
        <v>5</v>
      </c>
      <c r="J54" s="33">
        <v>6</v>
      </c>
      <c r="K54" s="33">
        <v>7</v>
      </c>
      <c r="L54" s="33">
        <v>8</v>
      </c>
      <c r="M54" s="33">
        <v>9</v>
      </c>
      <c r="N54" s="33">
        <v>10</v>
      </c>
      <c r="O54" s="33">
        <v>11</v>
      </c>
      <c r="P54" s="33">
        <v>12</v>
      </c>
      <c r="Q54" s="33">
        <v>13</v>
      </c>
      <c r="R54" s="33">
        <v>14</v>
      </c>
      <c r="S54" s="33">
        <v>15</v>
      </c>
      <c r="T54" s="33">
        <v>16</v>
      </c>
      <c r="U54" s="33">
        <v>17</v>
      </c>
      <c r="V54" s="33">
        <v>18</v>
      </c>
      <c r="W54" s="33">
        <v>19</v>
      </c>
      <c r="X54" s="33">
        <v>20</v>
      </c>
      <c r="Y54" s="33">
        <v>21</v>
      </c>
      <c r="Z54" s="33">
        <v>22</v>
      </c>
      <c r="AA54" s="33">
        <v>23</v>
      </c>
      <c r="AB54" s="33">
        <v>24</v>
      </c>
      <c r="AC54" s="33">
        <v>25</v>
      </c>
      <c r="AD54" s="33">
        <v>26</v>
      </c>
      <c r="AE54" s="33">
        <v>27</v>
      </c>
      <c r="AF54" s="33">
        <v>28</v>
      </c>
      <c r="AG54" s="33">
        <v>29</v>
      </c>
      <c r="AH54" s="33">
        <v>30</v>
      </c>
      <c r="AI54" s="33">
        <v>31</v>
      </c>
      <c r="AJ54" s="33">
        <v>32</v>
      </c>
      <c r="AK54" s="33">
        <v>33</v>
      </c>
      <c r="AL54" s="33">
        <v>34</v>
      </c>
      <c r="AM54" s="33">
        <v>35</v>
      </c>
      <c r="AN54" s="33">
        <v>36</v>
      </c>
      <c r="AO54" s="33">
        <v>37</v>
      </c>
      <c r="AP54" s="33">
        <v>38</v>
      </c>
      <c r="AQ54" s="33">
        <v>39</v>
      </c>
      <c r="AR54" s="33">
        <v>40</v>
      </c>
      <c r="AS54" s="33">
        <v>41</v>
      </c>
      <c r="AT54" s="33">
        <v>42</v>
      </c>
      <c r="AU54" s="33">
        <v>43</v>
      </c>
      <c r="AV54" s="33">
        <v>44</v>
      </c>
      <c r="AW54" s="33">
        <v>45</v>
      </c>
      <c r="AX54" s="33">
        <v>46</v>
      </c>
      <c r="AY54" s="33">
        <v>47</v>
      </c>
      <c r="AZ54" s="33">
        <v>48</v>
      </c>
      <c r="BA54" s="33">
        <v>49</v>
      </c>
      <c r="BB54" s="33">
        <v>50</v>
      </c>
      <c r="BC54" s="33">
        <v>51</v>
      </c>
      <c r="BD54" s="33">
        <v>52</v>
      </c>
      <c r="BE54" s="33">
        <v>53</v>
      </c>
      <c r="BF54" s="33">
        <v>54</v>
      </c>
      <c r="BG54" s="33">
        <v>55</v>
      </c>
      <c r="BH54" s="33">
        <v>56</v>
      </c>
      <c r="BI54" s="33">
        <v>57</v>
      </c>
      <c r="BJ54" s="33">
        <v>58</v>
      </c>
      <c r="BK54" s="33">
        <v>59</v>
      </c>
      <c r="BL54" s="146">
        <v>60</v>
      </c>
      <c r="BM54" s="150"/>
    </row>
    <row r="55" spans="2:65" x14ac:dyDescent="0.25">
      <c r="B55" s="7"/>
      <c r="C55" s="2"/>
      <c r="D55" s="202"/>
      <c r="E55" s="143"/>
      <c r="F55" s="143"/>
      <c r="G55" s="143"/>
      <c r="H55" s="143"/>
      <c r="I55" s="144"/>
      <c r="J55" s="143"/>
      <c r="K55" s="143"/>
      <c r="L55" s="143"/>
      <c r="M55" s="143"/>
      <c r="N55" s="143"/>
      <c r="O55" s="143"/>
      <c r="P55" s="143"/>
      <c r="Q55" s="143"/>
      <c r="R55" s="143"/>
      <c r="S55" s="143"/>
      <c r="T55" s="145"/>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50"/>
    </row>
    <row r="56" spans="2:65" x14ac:dyDescent="0.25">
      <c r="B56" s="7"/>
      <c r="C56" s="2"/>
      <c r="D56" s="203"/>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150"/>
    </row>
    <row r="57" spans="2:65" x14ac:dyDescent="0.25">
      <c r="B57" s="7"/>
      <c r="C57" s="2"/>
      <c r="D57" s="203"/>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150"/>
    </row>
    <row r="58" spans="2:65" x14ac:dyDescent="0.25">
      <c r="B58" s="7"/>
      <c r="C58" s="2"/>
      <c r="D58" s="203"/>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150"/>
    </row>
    <row r="59" spans="2:65" x14ac:dyDescent="0.25">
      <c r="B59" s="7"/>
      <c r="C59" s="2"/>
      <c r="D59" s="203"/>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150"/>
    </row>
    <row r="60" spans="2:65" x14ac:dyDescent="0.25">
      <c r="B60" s="7"/>
      <c r="C60" s="2"/>
      <c r="D60" s="203"/>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150"/>
    </row>
    <row r="61" spans="2:65" x14ac:dyDescent="0.25">
      <c r="B61" s="7"/>
      <c r="C61" s="2"/>
      <c r="D61" s="203"/>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150"/>
    </row>
    <row r="62" spans="2:65" x14ac:dyDescent="0.25">
      <c r="B62" s="7"/>
      <c r="C62" s="2"/>
      <c r="D62" s="203"/>
      <c r="E62" s="28"/>
      <c r="F62" s="28"/>
      <c r="G62" s="28"/>
      <c r="H62" s="28"/>
      <c r="I62" s="28"/>
      <c r="J62" s="28"/>
      <c r="K62" s="28"/>
      <c r="L62" s="28"/>
      <c r="M62" s="28"/>
      <c r="N62" s="28"/>
      <c r="O62" s="28"/>
      <c r="P62" s="28"/>
      <c r="Q62" s="28"/>
      <c r="R62" s="28"/>
      <c r="S62" s="28"/>
      <c r="T62" s="28"/>
      <c r="U62" s="134"/>
      <c r="V62" s="134"/>
      <c r="W62" s="134"/>
      <c r="X62" s="134"/>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150"/>
    </row>
    <row r="63" spans="2:65" x14ac:dyDescent="0.25">
      <c r="B63" s="7"/>
      <c r="C63" s="2"/>
      <c r="D63" s="203"/>
      <c r="E63" s="28"/>
      <c r="F63" s="28"/>
      <c r="G63" s="28"/>
      <c r="H63" s="28"/>
      <c r="I63" s="28"/>
      <c r="J63" s="28"/>
      <c r="K63" s="28"/>
      <c r="L63" s="28"/>
      <c r="M63" s="28"/>
      <c r="N63" s="28"/>
      <c r="O63" s="28"/>
      <c r="P63" s="28"/>
      <c r="Q63" s="28"/>
      <c r="R63" s="28"/>
      <c r="S63" s="28"/>
      <c r="T63" s="28"/>
      <c r="U63" s="134"/>
      <c r="V63" s="134"/>
      <c r="W63" s="134"/>
      <c r="X63" s="134"/>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150"/>
    </row>
    <row r="64" spans="2:65" x14ac:dyDescent="0.25">
      <c r="B64" s="7"/>
      <c r="C64" s="2"/>
      <c r="D64" s="203"/>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150"/>
    </row>
    <row r="65" spans="2:65" x14ac:dyDescent="0.25">
      <c r="B65" s="7"/>
      <c r="C65" s="2"/>
      <c r="D65" s="204"/>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150"/>
    </row>
    <row r="66" spans="2:65" x14ac:dyDescent="0.25">
      <c r="B66" s="7"/>
      <c r="C66" s="30" t="s">
        <v>53</v>
      </c>
      <c r="D66" s="147"/>
      <c r="E66" s="133">
        <f>(SUM(E55:E65)/((1+WACC_real)^(E54)))</f>
        <v>0</v>
      </c>
      <c r="F66" s="133">
        <f>IF(F54=" "," ",SUM('LCOS Calculator - Project'!F55:F65)/((1+WACC_real)^('LCOS Calculator - Project'!F54)))</f>
        <v>0</v>
      </c>
      <c r="G66" s="133">
        <f>IF(G54=" "," ",SUM('LCOS Calculator - Project'!G55:G65)/((1+WACC_real)^('LCOS Calculator - Project'!G54)))</f>
        <v>0</v>
      </c>
      <c r="H66" s="133">
        <f>IF(H54=" "," ",SUM('LCOS Calculator - Project'!H55:H65)/((1+WACC_real)^('LCOS Calculator - Project'!H54)))</f>
        <v>0</v>
      </c>
      <c r="I66" s="133">
        <f>IF(I54=" "," ",SUM('LCOS Calculator - Project'!I55:I65)/((1+WACC_real)^('LCOS Calculator - Project'!I54)))</f>
        <v>0</v>
      </c>
      <c r="J66" s="133">
        <f>IF(J54=" "," ",SUM('LCOS Calculator - Project'!J55:J65)/((1+WACC_real)^('LCOS Calculator - Project'!J54)))</f>
        <v>0</v>
      </c>
      <c r="K66" s="133">
        <f>IF(K54=" "," ",SUM('LCOS Calculator - Project'!K55:K65)/((1+WACC_real)^('LCOS Calculator - Project'!K54)))</f>
        <v>0</v>
      </c>
      <c r="L66" s="133">
        <f>IF(L54=" "," ",SUM('LCOS Calculator - Project'!L55:L65)/((1+WACC_real)^('LCOS Calculator - Project'!L54)))</f>
        <v>0</v>
      </c>
      <c r="M66" s="133">
        <f>IF(M54=" "," ",SUM('LCOS Calculator - Project'!M55:M65)/((1+WACC_real)^('LCOS Calculator - Project'!M54)))</f>
        <v>0</v>
      </c>
      <c r="N66" s="133">
        <f>IF(N54=" "," ",SUM('LCOS Calculator - Project'!N55:N65)/((1+WACC_real)^('LCOS Calculator - Project'!N54)))</f>
        <v>0</v>
      </c>
      <c r="O66" s="133">
        <f>IF(O54=" "," ",SUM('LCOS Calculator - Project'!O55:O65)/((1+WACC_real)^('LCOS Calculator - Project'!O54)))</f>
        <v>0</v>
      </c>
      <c r="P66" s="133">
        <f>IF(P54=" "," ",SUM('LCOS Calculator - Project'!P55:P65)/((1+WACC_real)^('LCOS Calculator - Project'!P54)))</f>
        <v>0</v>
      </c>
      <c r="Q66" s="133">
        <f>IF(Q54=" "," ",SUM('LCOS Calculator - Project'!Q55:Q65)/((1+WACC_real)^('LCOS Calculator - Project'!Q54)))</f>
        <v>0</v>
      </c>
      <c r="R66" s="133">
        <f>IF(R54=" "," ",SUM('LCOS Calculator - Project'!R55:R65)/((1+WACC_real)^('LCOS Calculator - Project'!R54)))</f>
        <v>0</v>
      </c>
      <c r="S66" s="133">
        <f>IF(S54=" "," ",SUM('LCOS Calculator - Project'!S55:S65)/((1+WACC_real)^('LCOS Calculator - Project'!S54)))</f>
        <v>0</v>
      </c>
      <c r="T66" s="133">
        <f>IF(T54=" "," ",SUM('LCOS Calculator - Project'!T55:T65)/((1+WACC_real)^('LCOS Calculator - Project'!T54)))</f>
        <v>0</v>
      </c>
      <c r="U66" s="133">
        <f>IF(U54=" "," ",SUM('LCOS Calculator - Project'!U55:U65)/((1+WACC_real)^('LCOS Calculator - Project'!U54)))</f>
        <v>0</v>
      </c>
      <c r="V66" s="133">
        <f>IF(V54=" "," ",SUM('LCOS Calculator - Project'!V55:V65)/((1+WACC_real)^('LCOS Calculator - Project'!V54)))</f>
        <v>0</v>
      </c>
      <c r="W66" s="133">
        <f>IF(W54=" "," ",SUM('LCOS Calculator - Project'!W55:W65)/((1+WACC_real)^('LCOS Calculator - Project'!W54)))</f>
        <v>0</v>
      </c>
      <c r="X66" s="133">
        <f>IF(X54=" "," ",SUM('LCOS Calculator - Project'!X55:X65)/((1+WACC_real)^('LCOS Calculator - Project'!X54)))</f>
        <v>0</v>
      </c>
      <c r="Y66" s="133">
        <f>IF(Y54=" "," ",SUM('LCOS Calculator - Project'!Y55:Y65)/((1+WACC_real)^('LCOS Calculator - Project'!Y54)))</f>
        <v>0</v>
      </c>
      <c r="Z66" s="133">
        <f>IF(Z54=" "," ",SUM('LCOS Calculator - Project'!Z55:Z65)/((1+WACC_real)^('LCOS Calculator - Project'!Z54)))</f>
        <v>0</v>
      </c>
      <c r="AA66" s="133">
        <f>IF(AA54=" "," ",SUM('LCOS Calculator - Project'!AA55:AA65)/((1+WACC_real)^('LCOS Calculator - Project'!AA54)))</f>
        <v>0</v>
      </c>
      <c r="AB66" s="133">
        <f>IF(AB54=" "," ",SUM('LCOS Calculator - Project'!AB55:AB65)/((1+WACC_real)^('LCOS Calculator - Project'!AB54)))</f>
        <v>0</v>
      </c>
      <c r="AC66" s="133">
        <f>IF(AC54=" "," ",SUM('LCOS Calculator - Project'!AC55:AC65)/((1+WACC_real)^('LCOS Calculator - Project'!AC54)))</f>
        <v>0</v>
      </c>
      <c r="AD66" s="133">
        <f>IF(AD54=" "," ",SUM('LCOS Calculator - Project'!AD55:AD65)/((1+WACC_real)^('LCOS Calculator - Project'!AD54)))</f>
        <v>0</v>
      </c>
      <c r="AE66" s="133">
        <f>IF(AE54=" "," ",SUM('LCOS Calculator - Project'!AE55:AE65)/((1+WACC_real)^('LCOS Calculator - Project'!AE54)))</f>
        <v>0</v>
      </c>
      <c r="AF66" s="133">
        <f>IF(AF54=" "," ",SUM('LCOS Calculator - Project'!AF55:AF65)/((1+WACC_real)^('LCOS Calculator - Project'!AF54)))</f>
        <v>0</v>
      </c>
      <c r="AG66" s="133">
        <f>IF(AG54=" "," ",SUM('LCOS Calculator - Project'!AG55:AG65)/((1+WACC_real)^('LCOS Calculator - Project'!AG54)))</f>
        <v>0</v>
      </c>
      <c r="AH66" s="133">
        <f>IF(AH54=" "," ",SUM('LCOS Calculator - Project'!AH55:AH65)/((1+WACC_real)^('LCOS Calculator - Project'!AH54)))</f>
        <v>0</v>
      </c>
      <c r="AI66" s="133">
        <f>IF(AI54=" "," ",SUM('LCOS Calculator - Project'!AI55:AI65)/((1+WACC_real)^('LCOS Calculator - Project'!AI54)))</f>
        <v>0</v>
      </c>
      <c r="AJ66" s="133">
        <f>IF(AJ54=" "," ",SUM('LCOS Calculator - Project'!AJ55:AJ65)/((1+WACC_real)^('LCOS Calculator - Project'!AJ54)))</f>
        <v>0</v>
      </c>
      <c r="AK66" s="133">
        <f>IF(AK54=" "," ",SUM('LCOS Calculator - Project'!AK55:AK65)/((1+WACC_real)^('LCOS Calculator - Project'!AK54)))</f>
        <v>0</v>
      </c>
      <c r="AL66" s="133">
        <f>IF(AL54=" "," ",SUM('LCOS Calculator - Project'!AL55:AL65)/((1+WACC_real)^('LCOS Calculator - Project'!AL54)))</f>
        <v>0</v>
      </c>
      <c r="AM66" s="133">
        <f>IF(AM54=" "," ",SUM('LCOS Calculator - Project'!AM55:AM65)/((1+WACC_real)^('LCOS Calculator - Project'!AM54)))</f>
        <v>0</v>
      </c>
      <c r="AN66" s="133">
        <f>IF(AN54=" "," ",SUM('LCOS Calculator - Project'!AN55:AN65)/((1+WACC_real)^('LCOS Calculator - Project'!AN54)))</f>
        <v>0</v>
      </c>
      <c r="AO66" s="133">
        <f>IF(AO54=" "," ",SUM('LCOS Calculator - Project'!AO55:AO65)/((1+WACC_real)^('LCOS Calculator - Project'!AO54)))</f>
        <v>0</v>
      </c>
      <c r="AP66" s="133">
        <f>IF(AP54=" "," ",SUM('LCOS Calculator - Project'!AP55:AP65)/((1+WACC_real)^('LCOS Calculator - Project'!AP54)))</f>
        <v>0</v>
      </c>
      <c r="AQ66" s="133">
        <f>IF(AQ54=" "," ",SUM('LCOS Calculator - Project'!AQ55:AQ65)/((1+WACC_real)^('LCOS Calculator - Project'!AQ54)))</f>
        <v>0</v>
      </c>
      <c r="AR66" s="133">
        <f>IF(AR54=" "," ",SUM('LCOS Calculator - Project'!AR55:AR65)/((1+WACC_real)^('LCOS Calculator - Project'!AR54)))</f>
        <v>0</v>
      </c>
      <c r="AS66" s="133">
        <f>IF(AS54=" "," ",SUM('LCOS Calculator - Project'!AS55:AS65)/((1+WACC_real)^('LCOS Calculator - Project'!AS54)))</f>
        <v>0</v>
      </c>
      <c r="AT66" s="133">
        <f>IF(AT54=" "," ",SUM('LCOS Calculator - Project'!AT55:AT65)/((1+WACC_real)^('LCOS Calculator - Project'!AT54)))</f>
        <v>0</v>
      </c>
      <c r="AU66" s="133">
        <f>IF(AU54=" "," ",SUM('LCOS Calculator - Project'!AU55:AU65)/((1+WACC_real)^('LCOS Calculator - Project'!AU54)))</f>
        <v>0</v>
      </c>
      <c r="AV66" s="133">
        <f>IF(AV54=" "," ",SUM('LCOS Calculator - Project'!AV55:AV65)/((1+WACC_real)^('LCOS Calculator - Project'!AV54)))</f>
        <v>0</v>
      </c>
      <c r="AW66" s="133">
        <f>IF(AW54=" "," ",SUM('LCOS Calculator - Project'!AW55:AW65)/((1+WACC_real)^('LCOS Calculator - Project'!AW54)))</f>
        <v>0</v>
      </c>
      <c r="AX66" s="133">
        <f>IF(AX54=" "," ",SUM('LCOS Calculator - Project'!AX55:AX65)/((1+WACC_real)^('LCOS Calculator - Project'!AX54)))</f>
        <v>0</v>
      </c>
      <c r="AY66" s="133">
        <f>IF(AY54=" "," ",SUM('LCOS Calculator - Project'!AY55:AY65)/((1+WACC_real)^('LCOS Calculator - Project'!AY54)))</f>
        <v>0</v>
      </c>
      <c r="AZ66" s="133">
        <f>IF(AZ54=" "," ",SUM('LCOS Calculator - Project'!AZ55:AZ65)/((1+WACC_real)^('LCOS Calculator - Project'!AZ54)))</f>
        <v>0</v>
      </c>
      <c r="BA66" s="133">
        <f>IF(BA54=" "," ",SUM('LCOS Calculator - Project'!BA55:BA65)/((1+WACC_real)^('LCOS Calculator - Project'!BA54)))</f>
        <v>0</v>
      </c>
      <c r="BB66" s="133">
        <f>IF(BB54=" "," ",SUM('LCOS Calculator - Project'!BB55:BB65)/((1+WACC_real)^('LCOS Calculator - Project'!BB54)))</f>
        <v>0</v>
      </c>
      <c r="BC66" s="133">
        <f>IF(BC54=" "," ",SUM('LCOS Calculator - Project'!BC55:BC65)/((1+WACC_real)^('LCOS Calculator - Project'!BC54)))</f>
        <v>0</v>
      </c>
      <c r="BD66" s="133">
        <f>IF(BD54=" "," ",SUM('LCOS Calculator - Project'!BD55:BD65)/((1+WACC_real)^('LCOS Calculator - Project'!BD54)))</f>
        <v>0</v>
      </c>
      <c r="BE66" s="133">
        <f>IF(BE54=" "," ",SUM('LCOS Calculator - Project'!BE55:BE65)/((1+WACC_real)^('LCOS Calculator - Project'!BE54)))</f>
        <v>0</v>
      </c>
      <c r="BF66" s="133">
        <f>IF(BF54=" "," ",SUM('LCOS Calculator - Project'!BF55:BF65)/((1+WACC_real)^('LCOS Calculator - Project'!BF54)))</f>
        <v>0</v>
      </c>
      <c r="BG66" s="133">
        <f>IF(BG54=" "," ",SUM('LCOS Calculator - Project'!BG55:BG65)/((1+WACC_real)^('LCOS Calculator - Project'!BG54)))</f>
        <v>0</v>
      </c>
      <c r="BH66" s="133">
        <f>IF(BH54=" "," ",SUM('LCOS Calculator - Project'!BH55:BH65)/((1+WACC_real)^('LCOS Calculator - Project'!BH54)))</f>
        <v>0</v>
      </c>
      <c r="BI66" s="133">
        <f>IF(BI54=" "," ",SUM('LCOS Calculator - Project'!BI55:BI65)/((1+WACC_real)^('LCOS Calculator - Project'!BI54)))</f>
        <v>0</v>
      </c>
      <c r="BJ66" s="133">
        <f>IF(BJ54=" "," ",SUM('LCOS Calculator - Project'!BJ55:BJ65)/((1+WACC_real)^('LCOS Calculator - Project'!BJ54)))</f>
        <v>0</v>
      </c>
      <c r="BK66" s="133">
        <f>IF(BK54=" "," ",SUM('LCOS Calculator - Project'!BK55:BK65)/((1+WACC_real)^('LCOS Calculator - Project'!BK54)))</f>
        <v>0</v>
      </c>
      <c r="BL66" s="133">
        <f>IF(BL54=" "," ",SUM('LCOS Calculator - Project'!BL55:BL65)/((1+WACC_real)^('LCOS Calculator - Project'!BL54)))</f>
        <v>0</v>
      </c>
      <c r="BM66" s="150"/>
    </row>
    <row r="67" spans="2:65" x14ac:dyDescent="0.25">
      <c r="B67" s="7"/>
      <c r="C67" s="30"/>
      <c r="D67" s="102"/>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3"/>
      <c r="BD67" s="3"/>
      <c r="BE67" s="3"/>
      <c r="BF67" s="3"/>
      <c r="BG67" s="3"/>
      <c r="BH67" s="3"/>
      <c r="BI67" s="3"/>
      <c r="BJ67" s="3"/>
      <c r="BK67" s="3"/>
      <c r="BL67" s="3"/>
      <c r="BM67" s="150"/>
    </row>
    <row r="68" spans="2:65" x14ac:dyDescent="0.25">
      <c r="B68" s="7"/>
      <c r="C68" s="152" t="s">
        <v>54</v>
      </c>
      <c r="D68" s="133">
        <f>SUM(D66:BL66)</f>
        <v>0</v>
      </c>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3"/>
      <c r="BC68" s="3"/>
      <c r="BD68" s="3"/>
      <c r="BE68" s="3"/>
      <c r="BF68" s="3"/>
      <c r="BG68" s="3"/>
      <c r="BH68" s="3"/>
      <c r="BI68" s="3"/>
      <c r="BJ68" s="3"/>
      <c r="BK68" s="3"/>
      <c r="BL68" s="3"/>
      <c r="BM68" s="150"/>
    </row>
    <row r="69" spans="2:65" ht="16.5" thickBot="1" x14ac:dyDescent="0.3">
      <c r="B69" s="8"/>
      <c r="C69" s="37"/>
      <c r="D69" s="38"/>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153"/>
    </row>
    <row r="77" spans="2:65" ht="15.75" x14ac:dyDescent="0.25">
      <c r="C77" s="12" t="s">
        <v>224</v>
      </c>
      <c r="E77" s="179" t="s">
        <v>55</v>
      </c>
      <c r="F77" s="180"/>
      <c r="G77" s="180"/>
      <c r="H77" s="181"/>
      <c r="I77" s="113">
        <f>J21*J22*J24*1000</f>
        <v>0</v>
      </c>
    </row>
    <row r="78" spans="2:65" ht="15.6" customHeight="1" x14ac:dyDescent="0.25">
      <c r="C78" s="175" t="s">
        <v>56</v>
      </c>
      <c r="E78" s="179" t="s">
        <v>57</v>
      </c>
      <c r="F78" s="180"/>
      <c r="G78" s="180"/>
      <c r="H78" s="181"/>
      <c r="I78" s="75">
        <f>IF(J20="Battery",J23*(bidirectional_inverter_efficiency^2)*(bidirectional_transformer_efficiency^2),IF(J20="Hydrogen",J23*(unidirectional_inverter_efficiency*rectifier_efficiency)*(bidirectional_transformer_efficiency^2),J23))</f>
        <v>0</v>
      </c>
    </row>
    <row r="79" spans="2:65" x14ac:dyDescent="0.25">
      <c r="C79" s="175"/>
      <c r="E79" s="182" t="s">
        <v>58</v>
      </c>
      <c r="F79" s="183"/>
      <c r="G79" s="183"/>
      <c r="H79" s="184"/>
      <c r="I79" s="76">
        <f>J22*J24</f>
        <v>0</v>
      </c>
    </row>
    <row r="80" spans="2:65" ht="15.6" customHeight="1" x14ac:dyDescent="0.25">
      <c r="C80" s="175"/>
      <c r="E80" s="182" t="s">
        <v>59</v>
      </c>
      <c r="F80" s="183"/>
      <c r="G80" s="183"/>
      <c r="H80" s="184"/>
      <c r="I80" s="77" t="e">
        <f>I79/I78</f>
        <v>#DIV/0!</v>
      </c>
    </row>
    <row r="81" spans="1:64" ht="15.6" customHeight="1" x14ac:dyDescent="0.25">
      <c r="C81" s="175"/>
      <c r="E81" s="182" t="s">
        <v>60</v>
      </c>
      <c r="F81" s="183"/>
      <c r="G81" s="183"/>
      <c r="H81" s="184"/>
      <c r="I81" s="78">
        <f>J25+J26</f>
        <v>0</v>
      </c>
    </row>
    <row r="82" spans="1:64" ht="15.6" customHeight="1" x14ac:dyDescent="0.25">
      <c r="C82" s="175"/>
      <c r="E82" s="182" t="s">
        <v>61</v>
      </c>
      <c r="F82" s="183"/>
      <c r="G82" s="183"/>
      <c r="H82" s="184"/>
      <c r="I82" s="77" t="e">
        <f>SUM(I79,I80,I81)</f>
        <v>#DIV/0!</v>
      </c>
    </row>
    <row r="83" spans="1:64" ht="15.6" customHeight="1" x14ac:dyDescent="0.25">
      <c r="C83" s="175"/>
      <c r="E83" s="182" t="s">
        <v>62</v>
      </c>
      <c r="F83" s="183"/>
      <c r="G83" s="183"/>
      <c r="H83" s="184"/>
      <c r="I83" s="77" t="e">
        <f>24/I82</f>
        <v>#DIV/0!</v>
      </c>
    </row>
    <row r="84" spans="1:64" ht="15.6" customHeight="1" x14ac:dyDescent="0.25">
      <c r="C84" s="175"/>
      <c r="E84" s="182" t="s">
        <v>63</v>
      </c>
      <c r="F84" s="183"/>
      <c r="G84" s="183"/>
      <c r="H84" s="184"/>
      <c r="I84" s="77" t="e">
        <f>I83*365</f>
        <v>#DIV/0!</v>
      </c>
    </row>
    <row r="85" spans="1:64" ht="15.75" x14ac:dyDescent="0.25">
      <c r="C85" s="12"/>
      <c r="E85" s="194" t="s">
        <v>64</v>
      </c>
      <c r="F85" s="195"/>
      <c r="G85" s="195"/>
      <c r="H85" s="196"/>
      <c r="I85" s="200" t="e">
        <f>I77*I84</f>
        <v>#DIV/0!</v>
      </c>
    </row>
    <row r="86" spans="1:64" ht="15.75" x14ac:dyDescent="0.25">
      <c r="C86" s="12"/>
      <c r="E86" s="197"/>
      <c r="F86" s="198"/>
      <c r="G86" s="198"/>
      <c r="H86" s="199"/>
      <c r="I86" s="201"/>
    </row>
    <row r="87" spans="1:64" ht="15.75" x14ac:dyDescent="0.25">
      <c r="C87" s="12"/>
    </row>
    <row r="89" spans="1:64" ht="15.75" x14ac:dyDescent="0.25">
      <c r="C89" s="12" t="s">
        <v>65</v>
      </c>
    </row>
    <row r="90" spans="1:64" x14ac:dyDescent="0.25">
      <c r="A90" s="3"/>
      <c r="B90" s="3"/>
      <c r="C90" s="3"/>
      <c r="D90" s="17" t="s">
        <v>51</v>
      </c>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9"/>
    </row>
    <row r="91" spans="1:64" x14ac:dyDescent="0.25">
      <c r="A91" s="3"/>
      <c r="B91" s="3"/>
      <c r="D91" s="32">
        <v>0</v>
      </c>
      <c r="E91" s="33">
        <v>1</v>
      </c>
      <c r="F91" s="32">
        <v>2</v>
      </c>
      <c r="G91" s="33">
        <v>3</v>
      </c>
      <c r="H91" s="32">
        <v>4</v>
      </c>
      <c r="I91" s="33">
        <v>5</v>
      </c>
      <c r="J91" s="32">
        <v>6</v>
      </c>
      <c r="K91" s="33">
        <v>7</v>
      </c>
      <c r="L91" s="32">
        <v>8</v>
      </c>
      <c r="M91" s="33">
        <v>9</v>
      </c>
      <c r="N91" s="32">
        <v>10</v>
      </c>
      <c r="O91" s="33">
        <v>11</v>
      </c>
      <c r="P91" s="32">
        <v>12</v>
      </c>
      <c r="Q91" s="33">
        <v>13</v>
      </c>
      <c r="R91" s="32">
        <v>14</v>
      </c>
      <c r="S91" s="33">
        <v>15</v>
      </c>
      <c r="T91" s="32">
        <v>16</v>
      </c>
      <c r="U91" s="33">
        <v>17</v>
      </c>
      <c r="V91" s="32">
        <v>18</v>
      </c>
      <c r="W91" s="33">
        <v>19</v>
      </c>
      <c r="X91" s="32">
        <v>20</v>
      </c>
      <c r="Y91" s="33">
        <v>21</v>
      </c>
      <c r="Z91" s="32">
        <v>22</v>
      </c>
      <c r="AA91" s="33">
        <v>23</v>
      </c>
      <c r="AB91" s="32">
        <v>24</v>
      </c>
      <c r="AC91" s="33">
        <v>25</v>
      </c>
      <c r="AD91" s="32">
        <v>26</v>
      </c>
      <c r="AE91" s="33">
        <v>27</v>
      </c>
      <c r="AF91" s="32">
        <v>28</v>
      </c>
      <c r="AG91" s="33">
        <v>29</v>
      </c>
      <c r="AH91" s="32">
        <v>30</v>
      </c>
      <c r="AI91" s="33">
        <v>31</v>
      </c>
      <c r="AJ91" s="32">
        <v>32</v>
      </c>
      <c r="AK91" s="33">
        <v>33</v>
      </c>
      <c r="AL91" s="32">
        <v>34</v>
      </c>
      <c r="AM91" s="33">
        <v>35</v>
      </c>
      <c r="AN91" s="32">
        <v>36</v>
      </c>
      <c r="AO91" s="33">
        <v>37</v>
      </c>
      <c r="AP91" s="32">
        <v>38</v>
      </c>
      <c r="AQ91" s="33">
        <v>39</v>
      </c>
      <c r="AR91" s="32">
        <v>40</v>
      </c>
      <c r="AS91" s="33">
        <v>41</v>
      </c>
      <c r="AT91" s="32">
        <v>42</v>
      </c>
      <c r="AU91" s="33">
        <v>43</v>
      </c>
      <c r="AV91" s="32">
        <v>44</v>
      </c>
      <c r="AW91" s="33">
        <v>45</v>
      </c>
      <c r="AX91" s="32">
        <v>46</v>
      </c>
      <c r="AY91" s="33">
        <v>47</v>
      </c>
      <c r="AZ91" s="32">
        <v>48</v>
      </c>
      <c r="BA91" s="33">
        <v>49</v>
      </c>
      <c r="BB91" s="33">
        <v>50</v>
      </c>
      <c r="BC91" s="33">
        <v>51</v>
      </c>
      <c r="BD91" s="33">
        <v>52</v>
      </c>
      <c r="BE91" s="33">
        <v>53</v>
      </c>
      <c r="BF91" s="33">
        <v>54</v>
      </c>
      <c r="BG91" s="33">
        <v>55</v>
      </c>
      <c r="BH91" s="33">
        <v>56</v>
      </c>
      <c r="BI91" s="33">
        <v>57</v>
      </c>
      <c r="BJ91" s="33">
        <v>58</v>
      </c>
      <c r="BK91" s="33">
        <v>59</v>
      </c>
      <c r="BL91" s="146">
        <v>60</v>
      </c>
    </row>
    <row r="92" spans="1:64" x14ac:dyDescent="0.25">
      <c r="A92" s="3"/>
      <c r="B92" s="3"/>
      <c r="C92" s="44" t="s">
        <v>66</v>
      </c>
      <c r="D92" s="91">
        <v>0</v>
      </c>
      <c r="E92" s="79" t="str">
        <f t="shared" ref="E92:R92" si="0">IF(E91&gt;=$J$28," ",$I$85)</f>
        <v xml:space="preserve"> </v>
      </c>
      <c r="F92" s="79" t="str">
        <f t="shared" si="0"/>
        <v xml:space="preserve"> </v>
      </c>
      <c r="G92" s="79" t="str">
        <f t="shared" si="0"/>
        <v xml:space="preserve"> </v>
      </c>
      <c r="H92" s="79" t="str">
        <f t="shared" si="0"/>
        <v xml:space="preserve"> </v>
      </c>
      <c r="I92" s="79" t="str">
        <f t="shared" si="0"/>
        <v xml:space="preserve"> </v>
      </c>
      <c r="J92" s="79" t="str">
        <f t="shared" si="0"/>
        <v xml:space="preserve"> </v>
      </c>
      <c r="K92" s="79" t="str">
        <f t="shared" si="0"/>
        <v xml:space="preserve"> </v>
      </c>
      <c r="L92" s="79" t="str">
        <f t="shared" si="0"/>
        <v xml:space="preserve"> </v>
      </c>
      <c r="M92" s="79" t="str">
        <f t="shared" si="0"/>
        <v xml:space="preserve"> </v>
      </c>
      <c r="N92" s="79" t="str">
        <f t="shared" si="0"/>
        <v xml:space="preserve"> </v>
      </c>
      <c r="O92" s="79" t="str">
        <f t="shared" si="0"/>
        <v xml:space="preserve"> </v>
      </c>
      <c r="P92" s="79" t="str">
        <f t="shared" si="0"/>
        <v xml:space="preserve"> </v>
      </c>
      <c r="Q92" s="79" t="str">
        <f t="shared" si="0"/>
        <v xml:space="preserve"> </v>
      </c>
      <c r="R92" s="79" t="str">
        <f t="shared" si="0"/>
        <v xml:space="preserve"> </v>
      </c>
      <c r="S92" s="79" t="str">
        <f t="shared" ref="S92:BL92" si="1">IF($J$28&gt;=S91,$I$85," ")</f>
        <v xml:space="preserve"> </v>
      </c>
      <c r="T92" s="79" t="str">
        <f t="shared" si="1"/>
        <v xml:space="preserve"> </v>
      </c>
      <c r="U92" s="79" t="str">
        <f t="shared" si="1"/>
        <v xml:space="preserve"> </v>
      </c>
      <c r="V92" s="79" t="str">
        <f t="shared" si="1"/>
        <v xml:space="preserve"> </v>
      </c>
      <c r="W92" s="79" t="str">
        <f t="shared" si="1"/>
        <v xml:space="preserve"> </v>
      </c>
      <c r="X92" s="79" t="str">
        <f t="shared" si="1"/>
        <v xml:space="preserve"> </v>
      </c>
      <c r="Y92" s="79" t="str">
        <f t="shared" si="1"/>
        <v xml:space="preserve"> </v>
      </c>
      <c r="Z92" s="79" t="str">
        <f t="shared" si="1"/>
        <v xml:space="preserve"> </v>
      </c>
      <c r="AA92" s="79" t="str">
        <f t="shared" si="1"/>
        <v xml:space="preserve"> </v>
      </c>
      <c r="AB92" s="79" t="str">
        <f t="shared" si="1"/>
        <v xml:space="preserve"> </v>
      </c>
      <c r="AC92" s="79" t="str">
        <f t="shared" si="1"/>
        <v xml:space="preserve"> </v>
      </c>
      <c r="AD92" s="79" t="str">
        <f t="shared" si="1"/>
        <v xml:space="preserve"> </v>
      </c>
      <c r="AE92" s="79" t="str">
        <f t="shared" si="1"/>
        <v xml:space="preserve"> </v>
      </c>
      <c r="AF92" s="79" t="str">
        <f t="shared" si="1"/>
        <v xml:space="preserve"> </v>
      </c>
      <c r="AG92" s="79" t="str">
        <f t="shared" si="1"/>
        <v xml:space="preserve"> </v>
      </c>
      <c r="AH92" s="79" t="str">
        <f t="shared" si="1"/>
        <v xml:space="preserve"> </v>
      </c>
      <c r="AI92" s="79" t="str">
        <f t="shared" si="1"/>
        <v xml:space="preserve"> </v>
      </c>
      <c r="AJ92" s="79" t="str">
        <f t="shared" si="1"/>
        <v xml:space="preserve"> </v>
      </c>
      <c r="AK92" s="79" t="str">
        <f t="shared" si="1"/>
        <v xml:space="preserve"> </v>
      </c>
      <c r="AL92" s="79" t="str">
        <f t="shared" si="1"/>
        <v xml:space="preserve"> </v>
      </c>
      <c r="AM92" s="79" t="str">
        <f t="shared" si="1"/>
        <v xml:space="preserve"> </v>
      </c>
      <c r="AN92" s="79" t="str">
        <f t="shared" si="1"/>
        <v xml:space="preserve"> </v>
      </c>
      <c r="AO92" s="79" t="str">
        <f t="shared" si="1"/>
        <v xml:space="preserve"> </v>
      </c>
      <c r="AP92" s="79" t="str">
        <f t="shared" si="1"/>
        <v xml:space="preserve"> </v>
      </c>
      <c r="AQ92" s="79" t="str">
        <f t="shared" si="1"/>
        <v xml:space="preserve"> </v>
      </c>
      <c r="AR92" s="79" t="str">
        <f t="shared" si="1"/>
        <v xml:space="preserve"> </v>
      </c>
      <c r="AS92" s="79" t="str">
        <f t="shared" si="1"/>
        <v xml:space="preserve"> </v>
      </c>
      <c r="AT92" s="79" t="str">
        <f t="shared" si="1"/>
        <v xml:space="preserve"> </v>
      </c>
      <c r="AU92" s="79" t="str">
        <f t="shared" si="1"/>
        <v xml:space="preserve"> </v>
      </c>
      <c r="AV92" s="79" t="str">
        <f t="shared" si="1"/>
        <v xml:space="preserve"> </v>
      </c>
      <c r="AW92" s="79" t="str">
        <f t="shared" si="1"/>
        <v xml:space="preserve"> </v>
      </c>
      <c r="AX92" s="79" t="str">
        <f t="shared" si="1"/>
        <v xml:space="preserve"> </v>
      </c>
      <c r="AY92" s="79" t="str">
        <f t="shared" si="1"/>
        <v xml:space="preserve"> </v>
      </c>
      <c r="AZ92" s="79" t="str">
        <f t="shared" si="1"/>
        <v xml:space="preserve"> </v>
      </c>
      <c r="BA92" s="79" t="str">
        <f t="shared" si="1"/>
        <v xml:space="preserve"> </v>
      </c>
      <c r="BB92" s="79" t="str">
        <f t="shared" si="1"/>
        <v xml:space="preserve"> </v>
      </c>
      <c r="BC92" s="79" t="str">
        <f t="shared" si="1"/>
        <v xml:space="preserve"> </v>
      </c>
      <c r="BD92" s="79" t="str">
        <f t="shared" si="1"/>
        <v xml:space="preserve"> </v>
      </c>
      <c r="BE92" s="79" t="str">
        <f t="shared" si="1"/>
        <v xml:space="preserve"> </v>
      </c>
      <c r="BF92" s="79" t="str">
        <f t="shared" si="1"/>
        <v xml:space="preserve"> </v>
      </c>
      <c r="BG92" s="79" t="str">
        <f t="shared" si="1"/>
        <v xml:space="preserve"> </v>
      </c>
      <c r="BH92" s="79" t="str">
        <f t="shared" si="1"/>
        <v xml:space="preserve"> </v>
      </c>
      <c r="BI92" s="79" t="str">
        <f t="shared" si="1"/>
        <v xml:space="preserve"> </v>
      </c>
      <c r="BJ92" s="79" t="str">
        <f t="shared" si="1"/>
        <v xml:space="preserve"> </v>
      </c>
      <c r="BK92" s="79" t="str">
        <f t="shared" si="1"/>
        <v xml:space="preserve"> </v>
      </c>
      <c r="BL92" s="79" t="str">
        <f t="shared" si="1"/>
        <v xml:space="preserve"> </v>
      </c>
    </row>
    <row r="93" spans="1:64" ht="15.75" x14ac:dyDescent="0.25">
      <c r="C93" s="39" t="s">
        <v>67</v>
      </c>
      <c r="D93" s="89">
        <v>0</v>
      </c>
      <c r="E93" s="92" t="str">
        <f t="shared" ref="E93:AJ93" si="2">IF(E92&lt;&gt;" ",E92/((1+WACC_real)^(E91)), " ")</f>
        <v xml:space="preserve"> </v>
      </c>
      <c r="F93" s="90" t="str">
        <f t="shared" si="2"/>
        <v xml:space="preserve"> </v>
      </c>
      <c r="G93" s="90" t="str">
        <f t="shared" si="2"/>
        <v xml:space="preserve"> </v>
      </c>
      <c r="H93" s="90" t="str">
        <f t="shared" si="2"/>
        <v xml:space="preserve"> </v>
      </c>
      <c r="I93" s="90" t="str">
        <f t="shared" si="2"/>
        <v xml:space="preserve"> </v>
      </c>
      <c r="J93" s="90" t="str">
        <f t="shared" si="2"/>
        <v xml:space="preserve"> </v>
      </c>
      <c r="K93" s="90" t="str">
        <f t="shared" si="2"/>
        <v xml:space="preserve"> </v>
      </c>
      <c r="L93" s="90" t="str">
        <f t="shared" si="2"/>
        <v xml:space="preserve"> </v>
      </c>
      <c r="M93" s="90" t="str">
        <f t="shared" si="2"/>
        <v xml:space="preserve"> </v>
      </c>
      <c r="N93" s="90" t="str">
        <f t="shared" si="2"/>
        <v xml:space="preserve"> </v>
      </c>
      <c r="O93" s="90" t="str">
        <f t="shared" si="2"/>
        <v xml:space="preserve"> </v>
      </c>
      <c r="P93" s="90" t="str">
        <f t="shared" si="2"/>
        <v xml:space="preserve"> </v>
      </c>
      <c r="Q93" s="90" t="str">
        <f t="shared" si="2"/>
        <v xml:space="preserve"> </v>
      </c>
      <c r="R93" s="90" t="str">
        <f t="shared" si="2"/>
        <v xml:space="preserve"> </v>
      </c>
      <c r="S93" s="90" t="str">
        <f t="shared" si="2"/>
        <v xml:space="preserve"> </v>
      </c>
      <c r="T93" s="90" t="str">
        <f t="shared" si="2"/>
        <v xml:space="preserve"> </v>
      </c>
      <c r="U93" s="90" t="str">
        <f t="shared" si="2"/>
        <v xml:space="preserve"> </v>
      </c>
      <c r="V93" s="90" t="str">
        <f t="shared" si="2"/>
        <v xml:space="preserve"> </v>
      </c>
      <c r="W93" s="90" t="str">
        <f t="shared" si="2"/>
        <v xml:space="preserve"> </v>
      </c>
      <c r="X93" s="90" t="str">
        <f t="shared" si="2"/>
        <v xml:space="preserve"> </v>
      </c>
      <c r="Y93" s="90" t="str">
        <f>IF(Y92&lt;&gt;" ",Y92/((1+WACC_real)^(Y91)), " ")</f>
        <v xml:space="preserve"> </v>
      </c>
      <c r="Z93" s="90" t="str">
        <f t="shared" si="2"/>
        <v xml:space="preserve"> </v>
      </c>
      <c r="AA93" s="90" t="str">
        <f t="shared" si="2"/>
        <v xml:space="preserve"> </v>
      </c>
      <c r="AB93" s="90" t="str">
        <f t="shared" si="2"/>
        <v xml:space="preserve"> </v>
      </c>
      <c r="AC93" s="90" t="str">
        <f t="shared" si="2"/>
        <v xml:space="preserve"> </v>
      </c>
      <c r="AD93" s="90" t="str">
        <f t="shared" si="2"/>
        <v xml:space="preserve"> </v>
      </c>
      <c r="AE93" s="90" t="str">
        <f t="shared" si="2"/>
        <v xml:space="preserve"> </v>
      </c>
      <c r="AF93" s="90" t="str">
        <f t="shared" si="2"/>
        <v xml:space="preserve"> </v>
      </c>
      <c r="AG93" s="90" t="str">
        <f t="shared" si="2"/>
        <v xml:space="preserve"> </v>
      </c>
      <c r="AH93" s="90" t="str">
        <f t="shared" si="2"/>
        <v xml:space="preserve"> </v>
      </c>
      <c r="AI93" s="90" t="str">
        <f t="shared" si="2"/>
        <v xml:space="preserve"> </v>
      </c>
      <c r="AJ93" s="90" t="str">
        <f t="shared" si="2"/>
        <v xml:space="preserve"> </v>
      </c>
      <c r="AK93" s="90" t="str">
        <f t="shared" ref="AK93:BB93" si="3">IF(AK92&lt;&gt;" ",AK92/((1+WACC_real)^(AK91)), " ")</f>
        <v xml:space="preserve"> </v>
      </c>
      <c r="AL93" s="90" t="str">
        <f t="shared" si="3"/>
        <v xml:space="preserve"> </v>
      </c>
      <c r="AM93" s="90" t="str">
        <f t="shared" si="3"/>
        <v xml:space="preserve"> </v>
      </c>
      <c r="AN93" s="90" t="str">
        <f t="shared" si="3"/>
        <v xml:space="preserve"> </v>
      </c>
      <c r="AO93" s="90" t="str">
        <f t="shared" si="3"/>
        <v xml:space="preserve"> </v>
      </c>
      <c r="AP93" s="90" t="str">
        <f t="shared" si="3"/>
        <v xml:space="preserve"> </v>
      </c>
      <c r="AQ93" s="90" t="str">
        <f t="shared" si="3"/>
        <v xml:space="preserve"> </v>
      </c>
      <c r="AR93" s="90" t="str">
        <f t="shared" si="3"/>
        <v xml:space="preserve"> </v>
      </c>
      <c r="AS93" s="90" t="str">
        <f t="shared" si="3"/>
        <v xml:space="preserve"> </v>
      </c>
      <c r="AT93" s="90" t="str">
        <f t="shared" si="3"/>
        <v xml:space="preserve"> </v>
      </c>
      <c r="AU93" s="89" t="str">
        <f t="shared" si="3"/>
        <v xml:space="preserve"> </v>
      </c>
      <c r="AV93" s="89" t="str">
        <f t="shared" si="3"/>
        <v xml:space="preserve"> </v>
      </c>
      <c r="AW93" s="89" t="str">
        <f t="shared" si="3"/>
        <v xml:space="preserve"> </v>
      </c>
      <c r="AX93" s="89" t="str">
        <f t="shared" si="3"/>
        <v xml:space="preserve"> </v>
      </c>
      <c r="AY93" s="89" t="str">
        <f t="shared" si="3"/>
        <v xml:space="preserve"> </v>
      </c>
      <c r="AZ93" s="89" t="str">
        <f t="shared" si="3"/>
        <v xml:space="preserve"> </v>
      </c>
      <c r="BA93" s="89" t="str">
        <f t="shared" si="3"/>
        <v xml:space="preserve"> </v>
      </c>
      <c r="BB93" s="89" t="str">
        <f t="shared" si="3"/>
        <v xml:space="preserve"> </v>
      </c>
      <c r="BC93" s="89" t="str">
        <f t="shared" ref="BC93:BL93" si="4">IF(BC92&lt;&gt;" ",BC92/((1+WACC_real)^(BC91)), " ")</f>
        <v xml:space="preserve"> </v>
      </c>
      <c r="BD93" s="89" t="str">
        <f t="shared" si="4"/>
        <v xml:space="preserve"> </v>
      </c>
      <c r="BE93" s="89" t="str">
        <f t="shared" si="4"/>
        <v xml:space="preserve"> </v>
      </c>
      <c r="BF93" s="89" t="str">
        <f t="shared" si="4"/>
        <v xml:space="preserve"> </v>
      </c>
      <c r="BG93" s="89" t="str">
        <f t="shared" si="4"/>
        <v xml:space="preserve"> </v>
      </c>
      <c r="BH93" s="89" t="str">
        <f t="shared" si="4"/>
        <v xml:space="preserve"> </v>
      </c>
      <c r="BI93" s="89" t="str">
        <f t="shared" si="4"/>
        <v xml:space="preserve"> </v>
      </c>
      <c r="BJ93" s="89" t="str">
        <f t="shared" si="4"/>
        <v xml:space="preserve"> </v>
      </c>
      <c r="BK93" s="89" t="str">
        <f t="shared" si="4"/>
        <v xml:space="preserve"> </v>
      </c>
      <c r="BL93" s="89" t="str">
        <f t="shared" si="4"/>
        <v xml:space="preserve"> </v>
      </c>
    </row>
    <row r="94" spans="1:64" x14ac:dyDescent="0.25">
      <c r="A94" s="3"/>
      <c r="B94" s="3"/>
      <c r="D94" s="31"/>
      <c r="E94" s="93"/>
      <c r="F94" s="93"/>
      <c r="G94" s="93"/>
      <c r="H94" s="93"/>
      <c r="I94" s="93"/>
      <c r="J94" s="93"/>
      <c r="K94" s="93"/>
      <c r="L94" s="93"/>
      <c r="M94" s="93"/>
      <c r="N94" s="93"/>
      <c r="O94" s="93"/>
      <c r="P94" s="93"/>
      <c r="Q94" s="93"/>
      <c r="R94" s="93"/>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row>
    <row r="95" spans="1:64" x14ac:dyDescent="0.25">
      <c r="A95" s="3"/>
      <c r="B95" s="3"/>
      <c r="C95" s="84" t="s">
        <v>236</v>
      </c>
      <c r="D95" s="94">
        <f>SUM(D93:BL93)</f>
        <v>0</v>
      </c>
      <c r="E95" s="31"/>
      <c r="F95" s="31"/>
      <c r="G95" s="31"/>
      <c r="H95" s="31"/>
      <c r="I95" s="31"/>
      <c r="J95" s="31"/>
      <c r="K95" s="31"/>
      <c r="L95" s="31"/>
      <c r="M95" s="31"/>
      <c r="N95" s="31"/>
      <c r="O95" s="31"/>
      <c r="P95" s="31"/>
      <c r="Q95" s="31"/>
      <c r="R95" s="31"/>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1:64" x14ac:dyDescent="0.25">
      <c r="A96" s="3"/>
      <c r="B96" s="3"/>
      <c r="C96" s="84"/>
      <c r="D96" s="154" t="s">
        <v>237</v>
      </c>
      <c r="E96" s="31"/>
      <c r="F96" s="31"/>
      <c r="G96" s="31"/>
      <c r="H96" s="31"/>
      <c r="I96" s="31"/>
      <c r="J96" s="31"/>
      <c r="K96" s="31"/>
      <c r="L96" s="31"/>
      <c r="M96" s="31"/>
      <c r="N96" s="31"/>
      <c r="O96" s="31"/>
      <c r="P96" s="31"/>
      <c r="Q96" s="31"/>
      <c r="R96" s="31"/>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1:64" x14ac:dyDescent="0.25">
      <c r="A97" s="3"/>
      <c r="B97" s="3"/>
      <c r="C97" s="10"/>
      <c r="D97" s="31"/>
      <c r="E97" s="31"/>
      <c r="F97" s="31"/>
      <c r="G97" s="31"/>
      <c r="H97" s="31"/>
      <c r="I97" s="31"/>
      <c r="J97" s="31"/>
      <c r="K97" s="31"/>
      <c r="L97" s="31"/>
      <c r="M97" s="31"/>
      <c r="N97" s="31"/>
      <c r="O97" s="31"/>
      <c r="P97" s="31"/>
      <c r="Q97" s="31"/>
      <c r="R97" s="31"/>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1:64" x14ac:dyDescent="0.25">
      <c r="A98" s="3"/>
      <c r="B98" s="3"/>
      <c r="C98" s="10" t="s">
        <v>69</v>
      </c>
      <c r="D98" s="31"/>
      <c r="E98" s="31"/>
      <c r="F98" s="31"/>
      <c r="G98" s="31"/>
      <c r="H98" s="31"/>
      <c r="I98" s="31"/>
      <c r="J98" s="31"/>
      <c r="K98" s="31"/>
      <c r="L98" s="31"/>
      <c r="M98" s="31"/>
      <c r="N98" s="31"/>
      <c r="O98" s="31"/>
      <c r="P98" s="31"/>
      <c r="Q98" s="31"/>
      <c r="R98" s="31"/>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1:64" s="3" customFormat="1" x14ac:dyDescent="0.25">
      <c r="C99" s="67" t="s">
        <v>70</v>
      </c>
      <c r="D99" s="80">
        <v>0</v>
      </c>
      <c r="E99" s="158" t="str">
        <f>IF(E92&lt;&gt;" ",($J$32*$J$21*1000)*((1+'Assumptions &amp; Parameters'!$J$21)^(E91-1))," ")</f>
        <v xml:space="preserve"> </v>
      </c>
      <c r="F99" s="158" t="str">
        <f>IF(F92&lt;&gt;" ",($J$32*$J$21*1000)*((1+'Assumptions &amp; Parameters'!$J$21)^(F91-1))," ")</f>
        <v xml:space="preserve"> </v>
      </c>
      <c r="G99" s="158" t="str">
        <f>IF(G92&lt;&gt;" ",($J$32*$J$21*1000)*((1+'Assumptions &amp; Parameters'!$J$21)^(G91-1))," ")</f>
        <v xml:space="preserve"> </v>
      </c>
      <c r="H99" s="158" t="str">
        <f>IF(H92&lt;&gt;" ",($J$32*$J$21*1000)*((1+'Assumptions &amp; Parameters'!$J$21)^(H91-1))," ")</f>
        <v xml:space="preserve"> </v>
      </c>
      <c r="I99" s="158" t="str">
        <f>IF(I92&lt;&gt;" ",($J$32*$J$21*1000)*((1+'Assumptions &amp; Parameters'!$J$21)^(I91-1))," ")</f>
        <v xml:space="preserve"> </v>
      </c>
      <c r="J99" s="158" t="str">
        <f>IF(J92&lt;&gt;" ",($J$32*$J$21*1000)*((1+'Assumptions &amp; Parameters'!$J$21)^(J91-1))," ")</f>
        <v xml:space="preserve"> </v>
      </c>
      <c r="K99" s="158" t="str">
        <f>IF(K92&lt;&gt;" ",($J$32*$J$21*1000)*((1+'Assumptions &amp; Parameters'!$J$21)^(K91-1))," ")</f>
        <v xml:space="preserve"> </v>
      </c>
      <c r="L99" s="158" t="str">
        <f>IF(L92&lt;&gt;" ",($J$32*$J$21*1000)*((1+'Assumptions &amp; Parameters'!$J$21)^(L91-1))," ")</f>
        <v xml:space="preserve"> </v>
      </c>
      <c r="M99" s="158" t="str">
        <f>IF(M92&lt;&gt;" ",($J$32*$J$21*1000)*((1+'Assumptions &amp; Parameters'!$J$21)^(M91-1))," ")</f>
        <v xml:space="preserve"> </v>
      </c>
      <c r="N99" s="158" t="str">
        <f>IF(N92&lt;&gt;" ",($J$32*$J$21*1000)*((1+'Assumptions &amp; Parameters'!$J$21)^(N91-1))," ")</f>
        <v xml:space="preserve"> </v>
      </c>
      <c r="O99" s="158" t="str">
        <f>IF(O92&lt;&gt;" ",($J$32*$J$21*1000)*((1+'Assumptions &amp; Parameters'!$J$21)^(O91-1))," ")</f>
        <v xml:space="preserve"> </v>
      </c>
      <c r="P99" s="158" t="str">
        <f>IF(P92&lt;&gt;" ",($J$32*$J$21*1000)*((1+'Assumptions &amp; Parameters'!$J$21)^(P91-1))," ")</f>
        <v xml:space="preserve"> </v>
      </c>
      <c r="Q99" s="158" t="str">
        <f>IF(Q92&lt;&gt;" ",($J$32*$J$21*1000)*((1+'Assumptions &amp; Parameters'!$J$21)^(Q91-1))," ")</f>
        <v xml:space="preserve"> </v>
      </c>
      <c r="R99" s="158" t="str">
        <f>IF(R92&lt;&gt;" ",($J$32*$J$21*1000)*((1+'Assumptions &amp; Parameters'!$J$21)^(R91-1))," ")</f>
        <v xml:space="preserve"> </v>
      </c>
      <c r="S99" s="158" t="str">
        <f>IF(S92&lt;&gt;" ",($J$32*$J$21*1000)*((1+'Assumptions &amp; Parameters'!$J$21)^(S91-1))," ")</f>
        <v xml:space="preserve"> </v>
      </c>
      <c r="T99" s="158" t="str">
        <f>IF(T92&lt;&gt;" ",($J$32*$J$21*1000)*((1+'Assumptions &amp; Parameters'!$J$21)^(T91-1))," ")</f>
        <v xml:space="preserve"> </v>
      </c>
      <c r="U99" s="158" t="str">
        <f>IF(U92&lt;&gt;" ",($J$32*$J$21*1000)*((1+'Assumptions &amp; Parameters'!$J$21)^(U91-1))," ")</f>
        <v xml:space="preserve"> </v>
      </c>
      <c r="V99" s="158" t="str">
        <f>IF(V92&lt;&gt;" ",($J$32*$J$21*1000)*((1+'Assumptions &amp; Parameters'!$J$21)^(V91-1))," ")</f>
        <v xml:space="preserve"> </v>
      </c>
      <c r="W99" s="158" t="str">
        <f>IF(W92&lt;&gt;" ",($J$32*$J$21*1000)*((1+'Assumptions &amp; Parameters'!$J$21)^(W91-1))," ")</f>
        <v xml:space="preserve"> </v>
      </c>
      <c r="X99" s="158" t="str">
        <f>IF(X92&lt;&gt;" ",($J$32*$J$21*1000)*((1+'Assumptions &amp; Parameters'!$J$21)^(X91-1))," ")</f>
        <v xml:space="preserve"> </v>
      </c>
      <c r="Y99" s="158" t="str">
        <f>IF(Y92&lt;&gt;" ",($J$32*$J$21*1000)*((1+'Assumptions &amp; Parameters'!$J$21)^(Y91-1))," ")</f>
        <v xml:space="preserve"> </v>
      </c>
      <c r="Z99" s="158" t="str">
        <f>IF(Z92&lt;&gt;" ",($J$32*$J$21*1000)*((1+'Assumptions &amp; Parameters'!$J$21)^(Z91-1))," ")</f>
        <v xml:space="preserve"> </v>
      </c>
      <c r="AA99" s="158" t="str">
        <f>IF(AA92&lt;&gt;" ",($J$32*$J$21*1000)*((1+'Assumptions &amp; Parameters'!$J$21)^(AA91-1))," ")</f>
        <v xml:space="preserve"> </v>
      </c>
      <c r="AB99" s="158" t="str">
        <f>IF(AB92&lt;&gt;" ",($J$32*$J$21*1000)*((1+'Assumptions &amp; Parameters'!$J$21)^(AB91-1))," ")</f>
        <v xml:space="preserve"> </v>
      </c>
      <c r="AC99" s="158" t="str">
        <f>IF(AC92&lt;&gt;" ",($J$32*$J$21*1000)*((1+'Assumptions &amp; Parameters'!$J$21)^(AC91-1))," ")</f>
        <v xml:space="preserve"> </v>
      </c>
      <c r="AD99" s="158" t="str">
        <f>IF(AD92&lt;&gt;" ",($J$32*$J$21*1000)*((1+'Assumptions &amp; Parameters'!$J$21)^(AD91-1))," ")</f>
        <v xml:space="preserve"> </v>
      </c>
      <c r="AE99" s="158" t="str">
        <f>IF(AE92&lt;&gt;" ",($J$32*$J$21*1000)*((1+'Assumptions &amp; Parameters'!$J$21)^(AE91-1))," ")</f>
        <v xml:space="preserve"> </v>
      </c>
      <c r="AF99" s="158" t="str">
        <f>IF(AF92&lt;&gt;" ",($J$32*$J$21*1000)*((1+'Assumptions &amp; Parameters'!$J$21)^(AF91-1))," ")</f>
        <v xml:space="preserve"> </v>
      </c>
      <c r="AG99" s="158" t="str">
        <f>IF(AG92&lt;&gt;" ",($J$32*$J$21*1000)*((1+'Assumptions &amp; Parameters'!$J$21)^(AG91-1))," ")</f>
        <v xml:space="preserve"> </v>
      </c>
      <c r="AH99" s="158" t="str">
        <f>IF(AH92&lt;&gt;" ",($J$32*$J$21*1000)*((1+'Assumptions &amp; Parameters'!$J$21)^(AH91-1))," ")</f>
        <v xml:space="preserve"> </v>
      </c>
      <c r="AI99" s="158" t="str">
        <f>IF(AI92&lt;&gt;" ",($J$32*$J$21*1000)*((1+'Assumptions &amp; Parameters'!$J$21)^(AI91-1))," ")</f>
        <v xml:space="preserve"> </v>
      </c>
      <c r="AJ99" s="158" t="str">
        <f>IF(AJ92&lt;&gt;" ",($J$32*$J$21*1000)*((1+'Assumptions &amp; Parameters'!$J$21)^(AJ91-1))," ")</f>
        <v xml:space="preserve"> </v>
      </c>
      <c r="AK99" s="158" t="str">
        <f>IF(AK92&lt;&gt;" ",($J$32*$J$21*1000)*((1+'Assumptions &amp; Parameters'!$J$21)^(AK91-1))," ")</f>
        <v xml:space="preserve"> </v>
      </c>
      <c r="AL99" s="158" t="str">
        <f>IF(AL92&lt;&gt;" ",($J$32*$J$21*1000)*((1+'Assumptions &amp; Parameters'!$J$21)^(AL91-1))," ")</f>
        <v xml:space="preserve"> </v>
      </c>
      <c r="AM99" s="158" t="str">
        <f>IF(AM92&lt;&gt;" ",($J$32*$J$21*1000)*((1+'Assumptions &amp; Parameters'!$J$21)^(AM91-1))," ")</f>
        <v xml:space="preserve"> </v>
      </c>
      <c r="AN99" s="158" t="str">
        <f>IF(AN92&lt;&gt;" ",($J$32*$J$21*1000)*((1+'Assumptions &amp; Parameters'!$J$21)^(AN91-1))," ")</f>
        <v xml:space="preserve"> </v>
      </c>
      <c r="AO99" s="158" t="str">
        <f>IF(AO92&lt;&gt;" ",($J$32*$J$21*1000)*((1+'Assumptions &amp; Parameters'!$J$21)^(AO91-1))," ")</f>
        <v xml:space="preserve"> </v>
      </c>
      <c r="AP99" s="158" t="str">
        <f>IF(AP92&lt;&gt;" ",($J$32*$J$21*1000)*((1+'Assumptions &amp; Parameters'!$J$21)^(AP91-1))," ")</f>
        <v xml:space="preserve"> </v>
      </c>
      <c r="AQ99" s="158" t="str">
        <f>IF(AQ92&lt;&gt;" ",($J$32*$J$21*1000)*((1+'Assumptions &amp; Parameters'!$J$21)^(AQ91-1))," ")</f>
        <v xml:space="preserve"> </v>
      </c>
      <c r="AR99" s="158" t="str">
        <f>IF(AR92&lt;&gt;" ",($J$32*$J$21*1000)*((1+'Assumptions &amp; Parameters'!$J$21)^(AR91-1))," ")</f>
        <v xml:space="preserve"> </v>
      </c>
      <c r="AS99" s="158" t="str">
        <f>IF(AS92&lt;&gt;" ",($J$32*$J$21*1000)*((1+'Assumptions &amp; Parameters'!$J$21)^(AS91-1))," ")</f>
        <v xml:space="preserve"> </v>
      </c>
      <c r="AT99" s="158" t="str">
        <f>IF(AT92&lt;&gt;" ",($J$32*$J$21*1000)*((1+'Assumptions &amp; Parameters'!$J$21)^(AT91-1))," ")</f>
        <v xml:space="preserve"> </v>
      </c>
      <c r="AU99" s="158" t="str">
        <f>IF(AU92&lt;&gt;" ",($J$32*$J$21*1000)*((1+'Assumptions &amp; Parameters'!$J$21)^(AU91-1))," ")</f>
        <v xml:space="preserve"> </v>
      </c>
      <c r="AV99" s="158" t="str">
        <f>IF(AV92&lt;&gt;" ",($J$32*$J$21*1000)*((1+'Assumptions &amp; Parameters'!$J$21)^(AV91-1))," ")</f>
        <v xml:space="preserve"> </v>
      </c>
      <c r="AW99" s="158" t="str">
        <f>IF(AW92&lt;&gt;" ",($J$32*$J$21*1000)*((1+'Assumptions &amp; Parameters'!$J$21)^(AW91-1))," ")</f>
        <v xml:space="preserve"> </v>
      </c>
      <c r="AX99" s="158" t="str">
        <f>IF(AX92&lt;&gt;" ",($J$32*$J$21*1000)*((1+'Assumptions &amp; Parameters'!$J$21)^(AX91-1))," ")</f>
        <v xml:space="preserve"> </v>
      </c>
      <c r="AY99" s="158" t="str">
        <f>IF(AY92&lt;&gt;" ",($J$32*$J$21*1000)*((1+'Assumptions &amp; Parameters'!$J$21)^(AY91-1))," ")</f>
        <v xml:space="preserve"> </v>
      </c>
      <c r="AZ99" s="158" t="str">
        <f>IF(AZ92&lt;&gt;" ",($J$32*$J$21*1000)*((1+'Assumptions &amp; Parameters'!$J$21)^(AZ91-1))," ")</f>
        <v xml:space="preserve"> </v>
      </c>
      <c r="BA99" s="158" t="str">
        <f>IF(BA92&lt;&gt;" ",($J$32*$J$21*1000)*((1+'Assumptions &amp; Parameters'!$J$21)^(BA91-1))," ")</f>
        <v xml:space="preserve"> </v>
      </c>
      <c r="BB99" s="158" t="str">
        <f>IF(BB92&lt;&gt;" ",($J$32*$J$21*1000)*((1+'Assumptions &amp; Parameters'!$J$21)^(BB91-1))," ")</f>
        <v xml:space="preserve"> </v>
      </c>
      <c r="BC99" s="158" t="str">
        <f>IF(BC92&lt;&gt;" ",($J$32*$J$21*1000)*((1+'Assumptions &amp; Parameters'!$J$21)^(BC91-1))," ")</f>
        <v xml:space="preserve"> </v>
      </c>
      <c r="BD99" s="158" t="str">
        <f>IF(BD92&lt;&gt;" ",($J$32*$J$21*1000)*((1+'Assumptions &amp; Parameters'!$J$21)^(BD91-1))," ")</f>
        <v xml:space="preserve"> </v>
      </c>
      <c r="BE99" s="158" t="str">
        <f>IF(BE92&lt;&gt;" ",($J$32*$J$21*1000)*((1+'Assumptions &amp; Parameters'!$J$21)^(BE91-1))," ")</f>
        <v xml:space="preserve"> </v>
      </c>
      <c r="BF99" s="158" t="str">
        <f>IF(BF92&lt;&gt;" ",($J$32*$J$21*1000)*((1+'Assumptions &amp; Parameters'!$J$21)^(BF91-1))," ")</f>
        <v xml:space="preserve"> </v>
      </c>
      <c r="BG99" s="158" t="str">
        <f>IF(BG92&lt;&gt;" ",($J$32*$J$21*1000)*((1+'Assumptions &amp; Parameters'!$J$21)^(BG91-1))," ")</f>
        <v xml:space="preserve"> </v>
      </c>
      <c r="BH99" s="158" t="str">
        <f>IF(BH92&lt;&gt;" ",($J$32*$J$21*1000)*((1+'Assumptions &amp; Parameters'!$J$21)^(BH91-1))," ")</f>
        <v xml:space="preserve"> </v>
      </c>
      <c r="BI99" s="158" t="str">
        <f>IF(BI92&lt;&gt;" ",($J$32*$J$21*1000)*((1+'Assumptions &amp; Parameters'!$J$21)^(BI91-1))," ")</f>
        <v xml:space="preserve"> </v>
      </c>
      <c r="BJ99" s="158" t="str">
        <f>IF(BJ92&lt;&gt;" ",($J$32*$J$21*1000)*((1+'Assumptions &amp; Parameters'!$J$21)^(BJ91-1))," ")</f>
        <v xml:space="preserve"> </v>
      </c>
      <c r="BK99" s="158" t="str">
        <f>IF(BK92&lt;&gt;" ",($J$32*$J$21*1000)*((1+'Assumptions &amp; Parameters'!$J$21)^(BK91-1))," ")</f>
        <v xml:space="preserve"> </v>
      </c>
      <c r="BL99" s="158" t="str">
        <f>IF(BL92&lt;&gt;" ",($J$32*$J$21*1000)*((1+'Assumptions &amp; Parameters'!$J$21)^(BL91-1))," ")</f>
        <v xml:space="preserve"> </v>
      </c>
    </row>
    <row r="100" spans="1:64" s="3" customFormat="1" x14ac:dyDescent="0.25">
      <c r="C100" s="50" t="s">
        <v>71</v>
      </c>
      <c r="D100" s="81"/>
      <c r="E100" s="155" t="str">
        <f t="shared" ref="E100:AJ100" si="5">IF(E92&lt;&gt;" ",E99/((1+WACC_real)^(E91)), " ")</f>
        <v xml:space="preserve"> </v>
      </c>
      <c r="F100" s="155" t="str">
        <f t="shared" si="5"/>
        <v xml:space="preserve"> </v>
      </c>
      <c r="G100" s="155" t="str">
        <f t="shared" si="5"/>
        <v xml:space="preserve"> </v>
      </c>
      <c r="H100" s="155" t="str">
        <f t="shared" si="5"/>
        <v xml:space="preserve"> </v>
      </c>
      <c r="I100" s="155" t="str">
        <f t="shared" si="5"/>
        <v xml:space="preserve"> </v>
      </c>
      <c r="J100" s="155" t="str">
        <f t="shared" si="5"/>
        <v xml:space="preserve"> </v>
      </c>
      <c r="K100" s="155" t="str">
        <f t="shared" si="5"/>
        <v xml:space="preserve"> </v>
      </c>
      <c r="L100" s="155" t="str">
        <f t="shared" si="5"/>
        <v xml:space="preserve"> </v>
      </c>
      <c r="M100" s="155" t="str">
        <f t="shared" si="5"/>
        <v xml:space="preserve"> </v>
      </c>
      <c r="N100" s="155" t="str">
        <f t="shared" si="5"/>
        <v xml:space="preserve"> </v>
      </c>
      <c r="O100" s="155" t="str">
        <f t="shared" si="5"/>
        <v xml:space="preserve"> </v>
      </c>
      <c r="P100" s="155" t="str">
        <f t="shared" si="5"/>
        <v xml:space="preserve"> </v>
      </c>
      <c r="Q100" s="155" t="str">
        <f t="shared" si="5"/>
        <v xml:space="preserve"> </v>
      </c>
      <c r="R100" s="155" t="str">
        <f t="shared" si="5"/>
        <v xml:space="preserve"> </v>
      </c>
      <c r="S100" s="155" t="str">
        <f t="shared" si="5"/>
        <v xml:space="preserve"> </v>
      </c>
      <c r="T100" s="155" t="str">
        <f t="shared" si="5"/>
        <v xml:space="preserve"> </v>
      </c>
      <c r="U100" s="155" t="str">
        <f t="shared" si="5"/>
        <v xml:space="preserve"> </v>
      </c>
      <c r="V100" s="155" t="str">
        <f t="shared" si="5"/>
        <v xml:space="preserve"> </v>
      </c>
      <c r="W100" s="155" t="str">
        <f t="shared" si="5"/>
        <v xml:space="preserve"> </v>
      </c>
      <c r="X100" s="155" t="str">
        <f t="shared" si="5"/>
        <v xml:space="preserve"> </v>
      </c>
      <c r="Y100" s="155" t="str">
        <f t="shared" si="5"/>
        <v xml:space="preserve"> </v>
      </c>
      <c r="Z100" s="155" t="str">
        <f t="shared" si="5"/>
        <v xml:space="preserve"> </v>
      </c>
      <c r="AA100" s="155" t="str">
        <f t="shared" si="5"/>
        <v xml:space="preserve"> </v>
      </c>
      <c r="AB100" s="155" t="str">
        <f t="shared" si="5"/>
        <v xml:space="preserve"> </v>
      </c>
      <c r="AC100" s="155" t="str">
        <f t="shared" si="5"/>
        <v xml:space="preserve"> </v>
      </c>
      <c r="AD100" s="155" t="str">
        <f t="shared" si="5"/>
        <v xml:space="preserve"> </v>
      </c>
      <c r="AE100" s="155" t="str">
        <f t="shared" si="5"/>
        <v xml:space="preserve"> </v>
      </c>
      <c r="AF100" s="155" t="str">
        <f t="shared" si="5"/>
        <v xml:space="preserve"> </v>
      </c>
      <c r="AG100" s="155" t="str">
        <f t="shared" si="5"/>
        <v xml:space="preserve"> </v>
      </c>
      <c r="AH100" s="155" t="str">
        <f t="shared" si="5"/>
        <v xml:space="preserve"> </v>
      </c>
      <c r="AI100" s="155" t="str">
        <f t="shared" si="5"/>
        <v xml:space="preserve"> </v>
      </c>
      <c r="AJ100" s="155" t="str">
        <f t="shared" si="5"/>
        <v xml:space="preserve"> </v>
      </c>
      <c r="AK100" s="155" t="str">
        <f t="shared" ref="AK100:BL100" si="6">IF(AK92&lt;&gt;" ",AK99/((1+WACC_real)^(AK91)), " ")</f>
        <v xml:space="preserve"> </v>
      </c>
      <c r="AL100" s="155" t="str">
        <f t="shared" si="6"/>
        <v xml:space="preserve"> </v>
      </c>
      <c r="AM100" s="155" t="str">
        <f t="shared" si="6"/>
        <v xml:space="preserve"> </v>
      </c>
      <c r="AN100" s="155" t="str">
        <f t="shared" si="6"/>
        <v xml:space="preserve"> </v>
      </c>
      <c r="AO100" s="155" t="str">
        <f t="shared" si="6"/>
        <v xml:space="preserve"> </v>
      </c>
      <c r="AP100" s="155" t="str">
        <f t="shared" si="6"/>
        <v xml:space="preserve"> </v>
      </c>
      <c r="AQ100" s="155" t="str">
        <f t="shared" si="6"/>
        <v xml:space="preserve"> </v>
      </c>
      <c r="AR100" s="155" t="str">
        <f t="shared" si="6"/>
        <v xml:space="preserve"> </v>
      </c>
      <c r="AS100" s="155" t="str">
        <f t="shared" si="6"/>
        <v xml:space="preserve"> </v>
      </c>
      <c r="AT100" s="155" t="str">
        <f t="shared" si="6"/>
        <v xml:space="preserve"> </v>
      </c>
      <c r="AU100" s="155" t="str">
        <f t="shared" si="6"/>
        <v xml:space="preserve"> </v>
      </c>
      <c r="AV100" s="155" t="str">
        <f t="shared" si="6"/>
        <v xml:space="preserve"> </v>
      </c>
      <c r="AW100" s="155" t="str">
        <f t="shared" si="6"/>
        <v xml:space="preserve"> </v>
      </c>
      <c r="AX100" s="155" t="str">
        <f t="shared" si="6"/>
        <v xml:space="preserve"> </v>
      </c>
      <c r="AY100" s="155" t="str">
        <f t="shared" si="6"/>
        <v xml:space="preserve"> </v>
      </c>
      <c r="AZ100" s="155" t="str">
        <f t="shared" si="6"/>
        <v xml:space="preserve"> </v>
      </c>
      <c r="BA100" s="155" t="str">
        <f t="shared" si="6"/>
        <v xml:space="preserve"> </v>
      </c>
      <c r="BB100" s="155" t="str">
        <f t="shared" si="6"/>
        <v xml:space="preserve"> </v>
      </c>
      <c r="BC100" s="155" t="str">
        <f t="shared" si="6"/>
        <v xml:space="preserve"> </v>
      </c>
      <c r="BD100" s="155" t="str">
        <f t="shared" si="6"/>
        <v xml:space="preserve"> </v>
      </c>
      <c r="BE100" s="155" t="str">
        <f t="shared" si="6"/>
        <v xml:space="preserve"> </v>
      </c>
      <c r="BF100" s="155" t="str">
        <f t="shared" si="6"/>
        <v xml:space="preserve"> </v>
      </c>
      <c r="BG100" s="155" t="str">
        <f t="shared" si="6"/>
        <v xml:space="preserve"> </v>
      </c>
      <c r="BH100" s="155" t="str">
        <f t="shared" si="6"/>
        <v xml:space="preserve"> </v>
      </c>
      <c r="BI100" s="155" t="str">
        <f t="shared" si="6"/>
        <v xml:space="preserve"> </v>
      </c>
      <c r="BJ100" s="155" t="str">
        <f t="shared" si="6"/>
        <v xml:space="preserve"> </v>
      </c>
      <c r="BK100" s="155" t="str">
        <f t="shared" si="6"/>
        <v xml:space="preserve"> </v>
      </c>
      <c r="BL100" s="155" t="str">
        <f t="shared" si="6"/>
        <v xml:space="preserve"> </v>
      </c>
    </row>
    <row r="101" spans="1:64" s="3" customFormat="1" x14ac:dyDescent="0.25">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row>
    <row r="102" spans="1:64" s="3" customFormat="1" x14ac:dyDescent="0.25">
      <c r="C102" s="2" t="s">
        <v>72</v>
      </c>
      <c r="D102" s="80">
        <v>0</v>
      </c>
      <c r="E102" s="158" t="str">
        <f t="shared" ref="E102:AJ102" si="7">IF(E92&lt;&gt;" ",($J$33*$I$85)," ")</f>
        <v xml:space="preserve"> </v>
      </c>
      <c r="F102" s="158" t="str">
        <f t="shared" si="7"/>
        <v xml:space="preserve"> </v>
      </c>
      <c r="G102" s="158" t="str">
        <f t="shared" si="7"/>
        <v xml:space="preserve"> </v>
      </c>
      <c r="H102" s="158" t="str">
        <f t="shared" si="7"/>
        <v xml:space="preserve"> </v>
      </c>
      <c r="I102" s="158" t="str">
        <f t="shared" si="7"/>
        <v xml:space="preserve"> </v>
      </c>
      <c r="J102" s="158" t="str">
        <f t="shared" si="7"/>
        <v xml:space="preserve"> </v>
      </c>
      <c r="K102" s="158" t="str">
        <f t="shared" si="7"/>
        <v xml:space="preserve"> </v>
      </c>
      <c r="L102" s="158" t="str">
        <f t="shared" si="7"/>
        <v xml:space="preserve"> </v>
      </c>
      <c r="M102" s="158" t="str">
        <f t="shared" si="7"/>
        <v xml:space="preserve"> </v>
      </c>
      <c r="N102" s="158" t="str">
        <f t="shared" si="7"/>
        <v xml:space="preserve"> </v>
      </c>
      <c r="O102" s="158" t="str">
        <f t="shared" si="7"/>
        <v xml:space="preserve"> </v>
      </c>
      <c r="P102" s="158" t="str">
        <f t="shared" si="7"/>
        <v xml:space="preserve"> </v>
      </c>
      <c r="Q102" s="158" t="str">
        <f t="shared" si="7"/>
        <v xml:space="preserve"> </v>
      </c>
      <c r="R102" s="158" t="str">
        <f t="shared" si="7"/>
        <v xml:space="preserve"> </v>
      </c>
      <c r="S102" s="158" t="str">
        <f t="shared" si="7"/>
        <v xml:space="preserve"> </v>
      </c>
      <c r="T102" s="158" t="str">
        <f t="shared" si="7"/>
        <v xml:space="preserve"> </v>
      </c>
      <c r="U102" s="158" t="str">
        <f t="shared" si="7"/>
        <v xml:space="preserve"> </v>
      </c>
      <c r="V102" s="158" t="str">
        <f t="shared" si="7"/>
        <v xml:space="preserve"> </v>
      </c>
      <c r="W102" s="158" t="str">
        <f t="shared" si="7"/>
        <v xml:space="preserve"> </v>
      </c>
      <c r="X102" s="158" t="str">
        <f t="shared" si="7"/>
        <v xml:space="preserve"> </v>
      </c>
      <c r="Y102" s="158" t="str">
        <f t="shared" si="7"/>
        <v xml:space="preserve"> </v>
      </c>
      <c r="Z102" s="158" t="str">
        <f t="shared" si="7"/>
        <v xml:space="preserve"> </v>
      </c>
      <c r="AA102" s="158" t="str">
        <f t="shared" si="7"/>
        <v xml:space="preserve"> </v>
      </c>
      <c r="AB102" s="158" t="str">
        <f t="shared" si="7"/>
        <v xml:space="preserve"> </v>
      </c>
      <c r="AC102" s="158" t="str">
        <f t="shared" si="7"/>
        <v xml:space="preserve"> </v>
      </c>
      <c r="AD102" s="158" t="str">
        <f t="shared" si="7"/>
        <v xml:space="preserve"> </v>
      </c>
      <c r="AE102" s="158" t="str">
        <f t="shared" si="7"/>
        <v xml:space="preserve"> </v>
      </c>
      <c r="AF102" s="158" t="str">
        <f t="shared" si="7"/>
        <v xml:space="preserve"> </v>
      </c>
      <c r="AG102" s="158" t="str">
        <f t="shared" si="7"/>
        <v xml:space="preserve"> </v>
      </c>
      <c r="AH102" s="158" t="str">
        <f t="shared" si="7"/>
        <v xml:space="preserve"> </v>
      </c>
      <c r="AI102" s="158" t="str">
        <f t="shared" si="7"/>
        <v xml:space="preserve"> </v>
      </c>
      <c r="AJ102" s="158" t="str">
        <f t="shared" si="7"/>
        <v xml:space="preserve"> </v>
      </c>
      <c r="AK102" s="158" t="str">
        <f t="shared" ref="AK102:BL102" si="8">IF(AK92&lt;&gt;" ",($J$33*$I$85)," ")</f>
        <v xml:space="preserve"> </v>
      </c>
      <c r="AL102" s="158" t="str">
        <f t="shared" si="8"/>
        <v xml:space="preserve"> </v>
      </c>
      <c r="AM102" s="158" t="str">
        <f t="shared" si="8"/>
        <v xml:space="preserve"> </v>
      </c>
      <c r="AN102" s="158" t="str">
        <f t="shared" si="8"/>
        <v xml:space="preserve"> </v>
      </c>
      <c r="AO102" s="158" t="str">
        <f t="shared" si="8"/>
        <v xml:space="preserve"> </v>
      </c>
      <c r="AP102" s="158" t="str">
        <f t="shared" si="8"/>
        <v xml:space="preserve"> </v>
      </c>
      <c r="AQ102" s="158" t="str">
        <f t="shared" si="8"/>
        <v xml:space="preserve"> </v>
      </c>
      <c r="AR102" s="158" t="str">
        <f t="shared" si="8"/>
        <v xml:space="preserve"> </v>
      </c>
      <c r="AS102" s="158" t="str">
        <f t="shared" si="8"/>
        <v xml:space="preserve"> </v>
      </c>
      <c r="AT102" s="158" t="str">
        <f t="shared" si="8"/>
        <v xml:space="preserve"> </v>
      </c>
      <c r="AU102" s="158" t="str">
        <f t="shared" si="8"/>
        <v xml:space="preserve"> </v>
      </c>
      <c r="AV102" s="158" t="str">
        <f t="shared" si="8"/>
        <v xml:space="preserve"> </v>
      </c>
      <c r="AW102" s="158" t="str">
        <f t="shared" si="8"/>
        <v xml:space="preserve"> </v>
      </c>
      <c r="AX102" s="158" t="str">
        <f t="shared" si="8"/>
        <v xml:space="preserve"> </v>
      </c>
      <c r="AY102" s="158" t="str">
        <f t="shared" si="8"/>
        <v xml:space="preserve"> </v>
      </c>
      <c r="AZ102" s="158" t="str">
        <f t="shared" si="8"/>
        <v xml:space="preserve"> </v>
      </c>
      <c r="BA102" s="158" t="str">
        <f t="shared" si="8"/>
        <v xml:space="preserve"> </v>
      </c>
      <c r="BB102" s="158" t="str">
        <f t="shared" si="8"/>
        <v xml:space="preserve"> </v>
      </c>
      <c r="BC102" s="158" t="str">
        <f t="shared" si="8"/>
        <v xml:space="preserve"> </v>
      </c>
      <c r="BD102" s="158" t="str">
        <f t="shared" si="8"/>
        <v xml:space="preserve"> </v>
      </c>
      <c r="BE102" s="158" t="str">
        <f t="shared" si="8"/>
        <v xml:space="preserve"> </v>
      </c>
      <c r="BF102" s="158" t="str">
        <f t="shared" si="8"/>
        <v xml:space="preserve"> </v>
      </c>
      <c r="BG102" s="158" t="str">
        <f t="shared" si="8"/>
        <v xml:space="preserve"> </v>
      </c>
      <c r="BH102" s="158" t="str">
        <f t="shared" si="8"/>
        <v xml:space="preserve"> </v>
      </c>
      <c r="BI102" s="158" t="str">
        <f t="shared" si="8"/>
        <v xml:space="preserve"> </v>
      </c>
      <c r="BJ102" s="158" t="str">
        <f t="shared" si="8"/>
        <v xml:space="preserve"> </v>
      </c>
      <c r="BK102" s="158" t="str">
        <f t="shared" si="8"/>
        <v xml:space="preserve"> </v>
      </c>
      <c r="BL102" s="158" t="str">
        <f t="shared" si="8"/>
        <v xml:space="preserve"> </v>
      </c>
    </row>
    <row r="103" spans="1:64" s="3" customFormat="1" x14ac:dyDescent="0.25">
      <c r="C103" s="50" t="s">
        <v>71</v>
      </c>
      <c r="D103" s="81"/>
      <c r="E103" s="155" t="str">
        <f t="shared" ref="E103:AJ103" si="9">IF(E92&lt;&gt;" ",E102/((1+WACC_real)^(E91)), " ")</f>
        <v xml:space="preserve"> </v>
      </c>
      <c r="F103" s="155" t="str">
        <f t="shared" si="9"/>
        <v xml:space="preserve"> </v>
      </c>
      <c r="G103" s="155" t="str">
        <f t="shared" si="9"/>
        <v xml:space="preserve"> </v>
      </c>
      <c r="H103" s="155" t="str">
        <f t="shared" si="9"/>
        <v xml:space="preserve"> </v>
      </c>
      <c r="I103" s="155" t="str">
        <f t="shared" si="9"/>
        <v xml:space="preserve"> </v>
      </c>
      <c r="J103" s="155" t="str">
        <f t="shared" si="9"/>
        <v xml:space="preserve"> </v>
      </c>
      <c r="K103" s="155" t="str">
        <f t="shared" si="9"/>
        <v xml:space="preserve"> </v>
      </c>
      <c r="L103" s="155" t="str">
        <f t="shared" si="9"/>
        <v xml:space="preserve"> </v>
      </c>
      <c r="M103" s="155" t="str">
        <f t="shared" si="9"/>
        <v xml:space="preserve"> </v>
      </c>
      <c r="N103" s="155" t="str">
        <f t="shared" si="9"/>
        <v xml:space="preserve"> </v>
      </c>
      <c r="O103" s="155" t="str">
        <f t="shared" si="9"/>
        <v xml:space="preserve"> </v>
      </c>
      <c r="P103" s="155" t="str">
        <f t="shared" si="9"/>
        <v xml:space="preserve"> </v>
      </c>
      <c r="Q103" s="155" t="str">
        <f t="shared" si="9"/>
        <v xml:space="preserve"> </v>
      </c>
      <c r="R103" s="155" t="str">
        <f t="shared" si="9"/>
        <v xml:space="preserve"> </v>
      </c>
      <c r="S103" s="155" t="str">
        <f t="shared" si="9"/>
        <v xml:space="preserve"> </v>
      </c>
      <c r="T103" s="155" t="str">
        <f t="shared" si="9"/>
        <v xml:space="preserve"> </v>
      </c>
      <c r="U103" s="155" t="str">
        <f t="shared" si="9"/>
        <v xml:space="preserve"> </v>
      </c>
      <c r="V103" s="155" t="str">
        <f t="shared" si="9"/>
        <v xml:space="preserve"> </v>
      </c>
      <c r="W103" s="155" t="str">
        <f t="shared" si="9"/>
        <v xml:space="preserve"> </v>
      </c>
      <c r="X103" s="155" t="str">
        <f t="shared" si="9"/>
        <v xml:space="preserve"> </v>
      </c>
      <c r="Y103" s="155" t="str">
        <f t="shared" si="9"/>
        <v xml:space="preserve"> </v>
      </c>
      <c r="Z103" s="155" t="str">
        <f t="shared" si="9"/>
        <v xml:space="preserve"> </v>
      </c>
      <c r="AA103" s="155" t="str">
        <f t="shared" si="9"/>
        <v xml:space="preserve"> </v>
      </c>
      <c r="AB103" s="155" t="str">
        <f t="shared" si="9"/>
        <v xml:space="preserve"> </v>
      </c>
      <c r="AC103" s="155" t="str">
        <f t="shared" si="9"/>
        <v xml:space="preserve"> </v>
      </c>
      <c r="AD103" s="155" t="str">
        <f t="shared" si="9"/>
        <v xml:space="preserve"> </v>
      </c>
      <c r="AE103" s="155" t="str">
        <f t="shared" si="9"/>
        <v xml:space="preserve"> </v>
      </c>
      <c r="AF103" s="155" t="str">
        <f t="shared" si="9"/>
        <v xml:space="preserve"> </v>
      </c>
      <c r="AG103" s="155" t="str">
        <f t="shared" si="9"/>
        <v xml:space="preserve"> </v>
      </c>
      <c r="AH103" s="155" t="str">
        <f t="shared" si="9"/>
        <v xml:space="preserve"> </v>
      </c>
      <c r="AI103" s="155" t="str">
        <f t="shared" si="9"/>
        <v xml:space="preserve"> </v>
      </c>
      <c r="AJ103" s="155" t="str">
        <f t="shared" si="9"/>
        <v xml:space="preserve"> </v>
      </c>
      <c r="AK103" s="155" t="str">
        <f t="shared" ref="AK103:BL103" si="10">IF(AK92&lt;&gt;" ",AK102/((1+WACC_real)^(AK91)), " ")</f>
        <v xml:space="preserve"> </v>
      </c>
      <c r="AL103" s="155" t="str">
        <f t="shared" si="10"/>
        <v xml:space="preserve"> </v>
      </c>
      <c r="AM103" s="155" t="str">
        <f t="shared" si="10"/>
        <v xml:space="preserve"> </v>
      </c>
      <c r="AN103" s="155" t="str">
        <f t="shared" si="10"/>
        <v xml:space="preserve"> </v>
      </c>
      <c r="AO103" s="155" t="str">
        <f t="shared" si="10"/>
        <v xml:space="preserve"> </v>
      </c>
      <c r="AP103" s="155" t="str">
        <f t="shared" si="10"/>
        <v xml:space="preserve"> </v>
      </c>
      <c r="AQ103" s="155" t="str">
        <f t="shared" si="10"/>
        <v xml:space="preserve"> </v>
      </c>
      <c r="AR103" s="155" t="str">
        <f t="shared" si="10"/>
        <v xml:space="preserve"> </v>
      </c>
      <c r="AS103" s="155" t="str">
        <f t="shared" si="10"/>
        <v xml:space="preserve"> </v>
      </c>
      <c r="AT103" s="155" t="str">
        <f t="shared" si="10"/>
        <v xml:space="preserve"> </v>
      </c>
      <c r="AU103" s="155" t="str">
        <f t="shared" si="10"/>
        <v xml:space="preserve"> </v>
      </c>
      <c r="AV103" s="155" t="str">
        <f t="shared" si="10"/>
        <v xml:space="preserve"> </v>
      </c>
      <c r="AW103" s="155" t="str">
        <f t="shared" si="10"/>
        <v xml:space="preserve"> </v>
      </c>
      <c r="AX103" s="155" t="str">
        <f t="shared" si="10"/>
        <v xml:space="preserve"> </v>
      </c>
      <c r="AY103" s="155" t="str">
        <f t="shared" si="10"/>
        <v xml:space="preserve"> </v>
      </c>
      <c r="AZ103" s="155" t="str">
        <f t="shared" si="10"/>
        <v xml:space="preserve"> </v>
      </c>
      <c r="BA103" s="155" t="str">
        <f t="shared" si="10"/>
        <v xml:space="preserve"> </v>
      </c>
      <c r="BB103" s="155" t="str">
        <f t="shared" si="10"/>
        <v xml:space="preserve"> </v>
      </c>
      <c r="BC103" s="155" t="str">
        <f t="shared" si="10"/>
        <v xml:space="preserve"> </v>
      </c>
      <c r="BD103" s="155" t="str">
        <f t="shared" si="10"/>
        <v xml:space="preserve"> </v>
      </c>
      <c r="BE103" s="155" t="str">
        <f t="shared" si="10"/>
        <v xml:space="preserve"> </v>
      </c>
      <c r="BF103" s="155" t="str">
        <f t="shared" si="10"/>
        <v xml:space="preserve"> </v>
      </c>
      <c r="BG103" s="155" t="str">
        <f t="shared" si="10"/>
        <v xml:space="preserve"> </v>
      </c>
      <c r="BH103" s="155" t="str">
        <f t="shared" si="10"/>
        <v xml:space="preserve"> </v>
      </c>
      <c r="BI103" s="155" t="str">
        <f t="shared" si="10"/>
        <v xml:space="preserve"> </v>
      </c>
      <c r="BJ103" s="155" t="str">
        <f t="shared" si="10"/>
        <v xml:space="preserve"> </v>
      </c>
      <c r="BK103" s="155" t="str">
        <f t="shared" si="10"/>
        <v xml:space="preserve"> </v>
      </c>
      <c r="BL103" s="155" t="str">
        <f t="shared" si="10"/>
        <v xml:space="preserve"> </v>
      </c>
    </row>
    <row r="104" spans="1:64" s="3" customFormat="1" x14ac:dyDescent="0.25">
      <c r="C104" s="30"/>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1:64" s="3" customFormat="1" x14ac:dyDescent="0.25">
      <c r="C105" s="40" t="s">
        <v>73</v>
      </c>
      <c r="D105" s="158">
        <f>SUM(D100:BL100,D103:BL103)</f>
        <v>0</v>
      </c>
      <c r="E105" s="43"/>
      <c r="F105" s="43"/>
      <c r="G105" s="66"/>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1:64" s="3" customFormat="1" x14ac:dyDescent="0.25">
      <c r="C106" s="40"/>
      <c r="D106" s="55"/>
      <c r="E106" s="43"/>
      <c r="F106" s="43"/>
      <c r="G106" s="66"/>
      <c r="H106" s="66"/>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1:64" s="3" customFormat="1" x14ac:dyDescent="0.25">
      <c r="C107" s="10" t="s">
        <v>257</v>
      </c>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row>
    <row r="108" spans="1:64" s="3" customFormat="1" x14ac:dyDescent="0.25">
      <c r="C108" s="2" t="s">
        <v>74</v>
      </c>
      <c r="D108" s="83">
        <v>0</v>
      </c>
      <c r="E108" s="83" t="str">
        <f>IF(E92&lt;&gt;" ", ($G$147*E92)," ")</f>
        <v xml:space="preserve"> </v>
      </c>
      <c r="F108" s="83" t="str">
        <f t="shared" ref="F108:BL108" si="11">IF(F92&lt;&gt;" ", ($G$147*F92)," ")</f>
        <v xml:space="preserve"> </v>
      </c>
      <c r="G108" s="83" t="str">
        <f t="shared" si="11"/>
        <v xml:space="preserve"> </v>
      </c>
      <c r="H108" s="83" t="str">
        <f t="shared" si="11"/>
        <v xml:space="preserve"> </v>
      </c>
      <c r="I108" s="83" t="str">
        <f t="shared" si="11"/>
        <v xml:space="preserve"> </v>
      </c>
      <c r="J108" s="83" t="str">
        <f t="shared" si="11"/>
        <v xml:space="preserve"> </v>
      </c>
      <c r="K108" s="83" t="str">
        <f t="shared" si="11"/>
        <v xml:space="preserve"> </v>
      </c>
      <c r="L108" s="83" t="str">
        <f t="shared" si="11"/>
        <v xml:space="preserve"> </v>
      </c>
      <c r="M108" s="83" t="str">
        <f t="shared" si="11"/>
        <v xml:space="preserve"> </v>
      </c>
      <c r="N108" s="83" t="str">
        <f t="shared" si="11"/>
        <v xml:space="preserve"> </v>
      </c>
      <c r="O108" s="83" t="str">
        <f t="shared" si="11"/>
        <v xml:space="preserve"> </v>
      </c>
      <c r="P108" s="83" t="str">
        <f t="shared" si="11"/>
        <v xml:space="preserve"> </v>
      </c>
      <c r="Q108" s="83" t="str">
        <f t="shared" si="11"/>
        <v xml:space="preserve"> </v>
      </c>
      <c r="R108" s="83" t="str">
        <f t="shared" si="11"/>
        <v xml:space="preserve"> </v>
      </c>
      <c r="S108" s="83" t="str">
        <f t="shared" si="11"/>
        <v xml:space="preserve"> </v>
      </c>
      <c r="T108" s="83" t="str">
        <f t="shared" si="11"/>
        <v xml:space="preserve"> </v>
      </c>
      <c r="U108" s="83" t="str">
        <f t="shared" si="11"/>
        <v xml:space="preserve"> </v>
      </c>
      <c r="V108" s="83" t="str">
        <f t="shared" si="11"/>
        <v xml:space="preserve"> </v>
      </c>
      <c r="W108" s="83" t="str">
        <f t="shared" si="11"/>
        <v xml:space="preserve"> </v>
      </c>
      <c r="X108" s="83" t="str">
        <f t="shared" si="11"/>
        <v xml:space="preserve"> </v>
      </c>
      <c r="Y108" s="83" t="str">
        <f t="shared" si="11"/>
        <v xml:space="preserve"> </v>
      </c>
      <c r="Z108" s="83" t="str">
        <f t="shared" si="11"/>
        <v xml:space="preserve"> </v>
      </c>
      <c r="AA108" s="83" t="str">
        <f t="shared" si="11"/>
        <v xml:space="preserve"> </v>
      </c>
      <c r="AB108" s="83" t="str">
        <f t="shared" si="11"/>
        <v xml:space="preserve"> </v>
      </c>
      <c r="AC108" s="83" t="str">
        <f t="shared" si="11"/>
        <v xml:space="preserve"> </v>
      </c>
      <c r="AD108" s="83" t="str">
        <f t="shared" si="11"/>
        <v xml:space="preserve"> </v>
      </c>
      <c r="AE108" s="83" t="str">
        <f t="shared" si="11"/>
        <v xml:space="preserve"> </v>
      </c>
      <c r="AF108" s="83" t="str">
        <f t="shared" si="11"/>
        <v xml:space="preserve"> </v>
      </c>
      <c r="AG108" s="83" t="str">
        <f t="shared" si="11"/>
        <v xml:space="preserve"> </v>
      </c>
      <c r="AH108" s="83" t="str">
        <f t="shared" si="11"/>
        <v xml:space="preserve"> </v>
      </c>
      <c r="AI108" s="83" t="str">
        <f t="shared" si="11"/>
        <v xml:space="preserve"> </v>
      </c>
      <c r="AJ108" s="83" t="str">
        <f t="shared" si="11"/>
        <v xml:space="preserve"> </v>
      </c>
      <c r="AK108" s="83" t="str">
        <f t="shared" si="11"/>
        <v xml:space="preserve"> </v>
      </c>
      <c r="AL108" s="83" t="str">
        <f t="shared" si="11"/>
        <v xml:space="preserve"> </v>
      </c>
      <c r="AM108" s="83" t="str">
        <f t="shared" si="11"/>
        <v xml:space="preserve"> </v>
      </c>
      <c r="AN108" s="83" t="str">
        <f t="shared" si="11"/>
        <v xml:space="preserve"> </v>
      </c>
      <c r="AO108" s="83" t="str">
        <f t="shared" si="11"/>
        <v xml:space="preserve"> </v>
      </c>
      <c r="AP108" s="83" t="str">
        <f t="shared" si="11"/>
        <v xml:space="preserve"> </v>
      </c>
      <c r="AQ108" s="83" t="str">
        <f t="shared" si="11"/>
        <v xml:space="preserve"> </v>
      </c>
      <c r="AR108" s="83" t="str">
        <f t="shared" si="11"/>
        <v xml:space="preserve"> </v>
      </c>
      <c r="AS108" s="83" t="str">
        <f t="shared" si="11"/>
        <v xml:space="preserve"> </v>
      </c>
      <c r="AT108" s="83" t="str">
        <f t="shared" si="11"/>
        <v xml:space="preserve"> </v>
      </c>
      <c r="AU108" s="83" t="str">
        <f t="shared" si="11"/>
        <v xml:space="preserve"> </v>
      </c>
      <c r="AV108" s="83" t="str">
        <f t="shared" si="11"/>
        <v xml:space="preserve"> </v>
      </c>
      <c r="AW108" s="83" t="str">
        <f t="shared" si="11"/>
        <v xml:space="preserve"> </v>
      </c>
      <c r="AX108" s="83" t="str">
        <f t="shared" si="11"/>
        <v xml:space="preserve"> </v>
      </c>
      <c r="AY108" s="83" t="str">
        <f t="shared" si="11"/>
        <v xml:space="preserve"> </v>
      </c>
      <c r="AZ108" s="83" t="str">
        <f t="shared" si="11"/>
        <v xml:space="preserve"> </v>
      </c>
      <c r="BA108" s="83" t="str">
        <f t="shared" si="11"/>
        <v xml:space="preserve"> </v>
      </c>
      <c r="BB108" s="83" t="str">
        <f t="shared" si="11"/>
        <v xml:space="preserve"> </v>
      </c>
      <c r="BC108" s="83" t="str">
        <f t="shared" si="11"/>
        <v xml:space="preserve"> </v>
      </c>
      <c r="BD108" s="83" t="str">
        <f t="shared" si="11"/>
        <v xml:space="preserve"> </v>
      </c>
      <c r="BE108" s="83" t="str">
        <f t="shared" si="11"/>
        <v xml:space="preserve"> </v>
      </c>
      <c r="BF108" s="83" t="str">
        <f t="shared" si="11"/>
        <v xml:space="preserve"> </v>
      </c>
      <c r="BG108" s="83" t="str">
        <f t="shared" si="11"/>
        <v xml:space="preserve"> </v>
      </c>
      <c r="BH108" s="83" t="str">
        <f t="shared" si="11"/>
        <v xml:space="preserve"> </v>
      </c>
      <c r="BI108" s="83" t="str">
        <f t="shared" si="11"/>
        <v xml:space="preserve"> </v>
      </c>
      <c r="BJ108" s="83" t="str">
        <f t="shared" si="11"/>
        <v xml:space="preserve"> </v>
      </c>
      <c r="BK108" s="83" t="str">
        <f t="shared" si="11"/>
        <v xml:space="preserve"> </v>
      </c>
      <c r="BL108" s="83" t="str">
        <f t="shared" si="11"/>
        <v xml:space="preserve"> </v>
      </c>
    </row>
    <row r="109" spans="1:64" s="3" customFormat="1" x14ac:dyDescent="0.25">
      <c r="C109" s="50" t="s">
        <v>71</v>
      </c>
      <c r="D109" s="81"/>
      <c r="E109" s="83" t="str">
        <f t="shared" ref="E109:AJ109" si="12">IF(E92&lt;&gt;" ",E108/((1+WACC_real)^(E91)), " ")</f>
        <v xml:space="preserve"> </v>
      </c>
      <c r="F109" s="83" t="str">
        <f t="shared" si="12"/>
        <v xml:space="preserve"> </v>
      </c>
      <c r="G109" s="83" t="str">
        <f t="shared" si="12"/>
        <v xml:space="preserve"> </v>
      </c>
      <c r="H109" s="83" t="str">
        <f t="shared" si="12"/>
        <v xml:space="preserve"> </v>
      </c>
      <c r="I109" s="83" t="str">
        <f t="shared" si="12"/>
        <v xml:space="preserve"> </v>
      </c>
      <c r="J109" s="83" t="str">
        <f t="shared" si="12"/>
        <v xml:space="preserve"> </v>
      </c>
      <c r="K109" s="83" t="str">
        <f t="shared" si="12"/>
        <v xml:space="preserve"> </v>
      </c>
      <c r="L109" s="83" t="str">
        <f t="shared" si="12"/>
        <v xml:space="preserve"> </v>
      </c>
      <c r="M109" s="83" t="str">
        <f t="shared" si="12"/>
        <v xml:space="preserve"> </v>
      </c>
      <c r="N109" s="83" t="str">
        <f t="shared" si="12"/>
        <v xml:space="preserve"> </v>
      </c>
      <c r="O109" s="83" t="str">
        <f t="shared" si="12"/>
        <v xml:space="preserve"> </v>
      </c>
      <c r="P109" s="83" t="str">
        <f t="shared" si="12"/>
        <v xml:space="preserve"> </v>
      </c>
      <c r="Q109" s="83" t="str">
        <f t="shared" si="12"/>
        <v xml:space="preserve"> </v>
      </c>
      <c r="R109" s="83" t="str">
        <f t="shared" si="12"/>
        <v xml:space="preserve"> </v>
      </c>
      <c r="S109" s="83" t="str">
        <f t="shared" si="12"/>
        <v xml:space="preserve"> </v>
      </c>
      <c r="T109" s="83" t="str">
        <f t="shared" si="12"/>
        <v xml:space="preserve"> </v>
      </c>
      <c r="U109" s="83" t="str">
        <f t="shared" si="12"/>
        <v xml:space="preserve"> </v>
      </c>
      <c r="V109" s="83" t="str">
        <f t="shared" si="12"/>
        <v xml:space="preserve"> </v>
      </c>
      <c r="W109" s="83" t="str">
        <f t="shared" si="12"/>
        <v xml:space="preserve"> </v>
      </c>
      <c r="X109" s="83" t="str">
        <f t="shared" si="12"/>
        <v xml:space="preserve"> </v>
      </c>
      <c r="Y109" s="83" t="str">
        <f t="shared" si="12"/>
        <v xml:space="preserve"> </v>
      </c>
      <c r="Z109" s="83" t="str">
        <f t="shared" si="12"/>
        <v xml:space="preserve"> </v>
      </c>
      <c r="AA109" s="83" t="str">
        <f t="shared" si="12"/>
        <v xml:space="preserve"> </v>
      </c>
      <c r="AB109" s="83" t="str">
        <f t="shared" si="12"/>
        <v xml:space="preserve"> </v>
      </c>
      <c r="AC109" s="83" t="str">
        <f t="shared" si="12"/>
        <v xml:space="preserve"> </v>
      </c>
      <c r="AD109" s="83" t="str">
        <f t="shared" si="12"/>
        <v xml:space="preserve"> </v>
      </c>
      <c r="AE109" s="83" t="str">
        <f t="shared" si="12"/>
        <v xml:space="preserve"> </v>
      </c>
      <c r="AF109" s="83" t="str">
        <f t="shared" si="12"/>
        <v xml:space="preserve"> </v>
      </c>
      <c r="AG109" s="83" t="str">
        <f t="shared" si="12"/>
        <v xml:space="preserve"> </v>
      </c>
      <c r="AH109" s="83" t="str">
        <f t="shared" si="12"/>
        <v xml:space="preserve"> </v>
      </c>
      <c r="AI109" s="83" t="str">
        <f t="shared" si="12"/>
        <v xml:space="preserve"> </v>
      </c>
      <c r="AJ109" s="83" t="str">
        <f t="shared" si="12"/>
        <v xml:space="preserve"> </v>
      </c>
      <c r="AK109" s="83" t="str">
        <f t="shared" ref="AK109:BL109" si="13">IF(AK92&lt;&gt;" ",AK108/((1+WACC_real)^(AK91)), " ")</f>
        <v xml:space="preserve"> </v>
      </c>
      <c r="AL109" s="83" t="str">
        <f t="shared" si="13"/>
        <v xml:space="preserve"> </v>
      </c>
      <c r="AM109" s="83" t="str">
        <f t="shared" si="13"/>
        <v xml:space="preserve"> </v>
      </c>
      <c r="AN109" s="83" t="str">
        <f t="shared" si="13"/>
        <v xml:space="preserve"> </v>
      </c>
      <c r="AO109" s="83" t="str">
        <f t="shared" si="13"/>
        <v xml:space="preserve"> </v>
      </c>
      <c r="AP109" s="83" t="str">
        <f t="shared" si="13"/>
        <v xml:space="preserve"> </v>
      </c>
      <c r="AQ109" s="83" t="str">
        <f t="shared" si="13"/>
        <v xml:space="preserve"> </v>
      </c>
      <c r="AR109" s="83" t="str">
        <f t="shared" si="13"/>
        <v xml:space="preserve"> </v>
      </c>
      <c r="AS109" s="83" t="str">
        <f t="shared" si="13"/>
        <v xml:space="preserve"> </v>
      </c>
      <c r="AT109" s="83" t="str">
        <f t="shared" si="13"/>
        <v xml:space="preserve"> </v>
      </c>
      <c r="AU109" s="83" t="str">
        <f t="shared" si="13"/>
        <v xml:space="preserve"> </v>
      </c>
      <c r="AV109" s="83" t="str">
        <f t="shared" si="13"/>
        <v xml:space="preserve"> </v>
      </c>
      <c r="AW109" s="83" t="str">
        <f t="shared" si="13"/>
        <v xml:space="preserve"> </v>
      </c>
      <c r="AX109" s="83" t="str">
        <f t="shared" si="13"/>
        <v xml:space="preserve"> </v>
      </c>
      <c r="AY109" s="83" t="str">
        <f t="shared" si="13"/>
        <v xml:space="preserve"> </v>
      </c>
      <c r="AZ109" s="83" t="str">
        <f t="shared" si="13"/>
        <v xml:space="preserve"> </v>
      </c>
      <c r="BA109" s="83" t="str">
        <f t="shared" si="13"/>
        <v xml:space="preserve"> </v>
      </c>
      <c r="BB109" s="83" t="str">
        <f t="shared" si="13"/>
        <v xml:space="preserve"> </v>
      </c>
      <c r="BC109" s="83" t="str">
        <f t="shared" si="13"/>
        <v xml:space="preserve"> </v>
      </c>
      <c r="BD109" s="83" t="str">
        <f t="shared" si="13"/>
        <v xml:space="preserve"> </v>
      </c>
      <c r="BE109" s="83" t="str">
        <f t="shared" si="13"/>
        <v xml:space="preserve"> </v>
      </c>
      <c r="BF109" s="83" t="str">
        <f t="shared" si="13"/>
        <v xml:space="preserve"> </v>
      </c>
      <c r="BG109" s="83" t="str">
        <f t="shared" si="13"/>
        <v xml:space="preserve"> </v>
      </c>
      <c r="BH109" s="83" t="str">
        <f t="shared" si="13"/>
        <v xml:space="preserve"> </v>
      </c>
      <c r="BI109" s="83" t="str">
        <f t="shared" si="13"/>
        <v xml:space="preserve"> </v>
      </c>
      <c r="BJ109" s="83" t="str">
        <f t="shared" si="13"/>
        <v xml:space="preserve"> </v>
      </c>
      <c r="BK109" s="83" t="str">
        <f t="shared" si="13"/>
        <v xml:space="preserve"> </v>
      </c>
      <c r="BL109" s="83" t="str">
        <f t="shared" si="13"/>
        <v xml:space="preserve"> </v>
      </c>
    </row>
    <row r="110" spans="1:64" s="3" customFormat="1" x14ac:dyDescent="0.25">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row>
    <row r="111" spans="1:64" s="3" customFormat="1" x14ac:dyDescent="0.25">
      <c r="C111" s="2" t="s">
        <v>75</v>
      </c>
      <c r="D111" s="83">
        <v>0</v>
      </c>
      <c r="E111" s="83" t="str">
        <f t="shared" ref="E111:AJ111" si="14">IF(E92&lt;&gt;" ",(electricity_cost*E92), " ")</f>
        <v xml:space="preserve"> </v>
      </c>
      <c r="F111" s="83" t="str">
        <f t="shared" si="14"/>
        <v xml:space="preserve"> </v>
      </c>
      <c r="G111" s="83" t="str">
        <f t="shared" si="14"/>
        <v xml:space="preserve"> </v>
      </c>
      <c r="H111" s="83" t="str">
        <f t="shared" si="14"/>
        <v xml:space="preserve"> </v>
      </c>
      <c r="I111" s="83" t="str">
        <f t="shared" si="14"/>
        <v xml:space="preserve"> </v>
      </c>
      <c r="J111" s="83" t="str">
        <f t="shared" si="14"/>
        <v xml:space="preserve"> </v>
      </c>
      <c r="K111" s="83" t="str">
        <f t="shared" si="14"/>
        <v xml:space="preserve"> </v>
      </c>
      <c r="L111" s="83" t="str">
        <f t="shared" si="14"/>
        <v xml:space="preserve"> </v>
      </c>
      <c r="M111" s="83" t="str">
        <f t="shared" si="14"/>
        <v xml:space="preserve"> </v>
      </c>
      <c r="N111" s="83" t="str">
        <f t="shared" si="14"/>
        <v xml:space="preserve"> </v>
      </c>
      <c r="O111" s="83" t="str">
        <f t="shared" si="14"/>
        <v xml:space="preserve"> </v>
      </c>
      <c r="P111" s="83" t="str">
        <f t="shared" si="14"/>
        <v xml:space="preserve"> </v>
      </c>
      <c r="Q111" s="83" t="str">
        <f t="shared" si="14"/>
        <v xml:space="preserve"> </v>
      </c>
      <c r="R111" s="83" t="str">
        <f t="shared" si="14"/>
        <v xml:space="preserve"> </v>
      </c>
      <c r="S111" s="83" t="str">
        <f t="shared" si="14"/>
        <v xml:space="preserve"> </v>
      </c>
      <c r="T111" s="83" t="str">
        <f t="shared" si="14"/>
        <v xml:space="preserve"> </v>
      </c>
      <c r="U111" s="83" t="str">
        <f t="shared" si="14"/>
        <v xml:space="preserve"> </v>
      </c>
      <c r="V111" s="83" t="str">
        <f t="shared" si="14"/>
        <v xml:space="preserve"> </v>
      </c>
      <c r="W111" s="83" t="str">
        <f t="shared" si="14"/>
        <v xml:space="preserve"> </v>
      </c>
      <c r="X111" s="83" t="str">
        <f t="shared" si="14"/>
        <v xml:space="preserve"> </v>
      </c>
      <c r="Y111" s="83" t="str">
        <f t="shared" si="14"/>
        <v xml:space="preserve"> </v>
      </c>
      <c r="Z111" s="83" t="str">
        <f t="shared" si="14"/>
        <v xml:space="preserve"> </v>
      </c>
      <c r="AA111" s="83" t="str">
        <f t="shared" si="14"/>
        <v xml:space="preserve"> </v>
      </c>
      <c r="AB111" s="83" t="str">
        <f t="shared" si="14"/>
        <v xml:space="preserve"> </v>
      </c>
      <c r="AC111" s="83" t="str">
        <f t="shared" si="14"/>
        <v xml:space="preserve"> </v>
      </c>
      <c r="AD111" s="83" t="str">
        <f t="shared" si="14"/>
        <v xml:space="preserve"> </v>
      </c>
      <c r="AE111" s="83" t="str">
        <f t="shared" si="14"/>
        <v xml:space="preserve"> </v>
      </c>
      <c r="AF111" s="83" t="str">
        <f t="shared" si="14"/>
        <v xml:space="preserve"> </v>
      </c>
      <c r="AG111" s="83" t="str">
        <f t="shared" si="14"/>
        <v xml:space="preserve"> </v>
      </c>
      <c r="AH111" s="83" t="str">
        <f t="shared" si="14"/>
        <v xml:space="preserve"> </v>
      </c>
      <c r="AI111" s="83" t="str">
        <f t="shared" si="14"/>
        <v xml:space="preserve"> </v>
      </c>
      <c r="AJ111" s="83" t="str">
        <f t="shared" si="14"/>
        <v xml:space="preserve"> </v>
      </c>
      <c r="AK111" s="83" t="str">
        <f t="shared" ref="AK111:BL111" si="15">IF(AK92&lt;&gt;" ",(electricity_cost*AK92), " ")</f>
        <v xml:space="preserve"> </v>
      </c>
      <c r="AL111" s="83" t="str">
        <f t="shared" si="15"/>
        <v xml:space="preserve"> </v>
      </c>
      <c r="AM111" s="83" t="str">
        <f t="shared" si="15"/>
        <v xml:space="preserve"> </v>
      </c>
      <c r="AN111" s="83" t="str">
        <f t="shared" si="15"/>
        <v xml:space="preserve"> </v>
      </c>
      <c r="AO111" s="83" t="str">
        <f t="shared" si="15"/>
        <v xml:space="preserve"> </v>
      </c>
      <c r="AP111" s="83" t="str">
        <f t="shared" si="15"/>
        <v xml:space="preserve"> </v>
      </c>
      <c r="AQ111" s="83" t="str">
        <f t="shared" si="15"/>
        <v xml:space="preserve"> </v>
      </c>
      <c r="AR111" s="83" t="str">
        <f t="shared" si="15"/>
        <v xml:space="preserve"> </v>
      </c>
      <c r="AS111" s="83" t="str">
        <f t="shared" si="15"/>
        <v xml:space="preserve"> </v>
      </c>
      <c r="AT111" s="83" t="str">
        <f t="shared" si="15"/>
        <v xml:space="preserve"> </v>
      </c>
      <c r="AU111" s="83" t="str">
        <f t="shared" si="15"/>
        <v xml:space="preserve"> </v>
      </c>
      <c r="AV111" s="83" t="str">
        <f t="shared" si="15"/>
        <v xml:space="preserve"> </v>
      </c>
      <c r="AW111" s="83" t="str">
        <f t="shared" si="15"/>
        <v xml:space="preserve"> </v>
      </c>
      <c r="AX111" s="83" t="str">
        <f t="shared" si="15"/>
        <v xml:space="preserve"> </v>
      </c>
      <c r="AY111" s="83" t="str">
        <f t="shared" si="15"/>
        <v xml:space="preserve"> </v>
      </c>
      <c r="AZ111" s="83" t="str">
        <f t="shared" si="15"/>
        <v xml:space="preserve"> </v>
      </c>
      <c r="BA111" s="83" t="str">
        <f t="shared" si="15"/>
        <v xml:space="preserve"> </v>
      </c>
      <c r="BB111" s="83" t="str">
        <f t="shared" si="15"/>
        <v xml:space="preserve"> </v>
      </c>
      <c r="BC111" s="83" t="str">
        <f t="shared" si="15"/>
        <v xml:space="preserve"> </v>
      </c>
      <c r="BD111" s="83" t="str">
        <f t="shared" si="15"/>
        <v xml:space="preserve"> </v>
      </c>
      <c r="BE111" s="83" t="str">
        <f t="shared" si="15"/>
        <v xml:space="preserve"> </v>
      </c>
      <c r="BF111" s="83" t="str">
        <f t="shared" si="15"/>
        <v xml:space="preserve"> </v>
      </c>
      <c r="BG111" s="83" t="str">
        <f t="shared" si="15"/>
        <v xml:space="preserve"> </v>
      </c>
      <c r="BH111" s="83" t="str">
        <f t="shared" si="15"/>
        <v xml:space="preserve"> </v>
      </c>
      <c r="BI111" s="83" t="str">
        <f t="shared" si="15"/>
        <v xml:space="preserve"> </v>
      </c>
      <c r="BJ111" s="83" t="str">
        <f t="shared" si="15"/>
        <v xml:space="preserve"> </v>
      </c>
      <c r="BK111" s="83" t="str">
        <f t="shared" si="15"/>
        <v xml:space="preserve"> </v>
      </c>
      <c r="BL111" s="83" t="str">
        <f t="shared" si="15"/>
        <v xml:space="preserve"> </v>
      </c>
    </row>
    <row r="112" spans="1:64" s="3" customFormat="1" x14ac:dyDescent="0.25">
      <c r="C112" s="50" t="s">
        <v>71</v>
      </c>
      <c r="D112" s="81"/>
      <c r="E112" s="83" t="str">
        <f>IF(E92&lt;&gt;" ", E111/((1+WACC_real)^E91), " ")</f>
        <v xml:space="preserve"> </v>
      </c>
      <c r="F112" s="83" t="str">
        <f t="shared" ref="F112:AJ112" si="16">IF(F92&lt;&gt;" ", F111/((1+WACC_real)^F91), " ")</f>
        <v xml:space="preserve"> </v>
      </c>
      <c r="G112" s="83" t="str">
        <f t="shared" si="16"/>
        <v xml:space="preserve"> </v>
      </c>
      <c r="H112" s="83" t="str">
        <f t="shared" si="16"/>
        <v xml:space="preserve"> </v>
      </c>
      <c r="I112" s="83" t="str">
        <f t="shared" si="16"/>
        <v xml:space="preserve"> </v>
      </c>
      <c r="J112" s="83" t="str">
        <f t="shared" si="16"/>
        <v xml:space="preserve"> </v>
      </c>
      <c r="K112" s="83" t="str">
        <f t="shared" si="16"/>
        <v xml:space="preserve"> </v>
      </c>
      <c r="L112" s="83" t="str">
        <f t="shared" si="16"/>
        <v xml:space="preserve"> </v>
      </c>
      <c r="M112" s="83" t="str">
        <f t="shared" si="16"/>
        <v xml:space="preserve"> </v>
      </c>
      <c r="N112" s="83" t="str">
        <f t="shared" si="16"/>
        <v xml:space="preserve"> </v>
      </c>
      <c r="O112" s="83" t="str">
        <f t="shared" si="16"/>
        <v xml:space="preserve"> </v>
      </c>
      <c r="P112" s="83" t="str">
        <f t="shared" si="16"/>
        <v xml:space="preserve"> </v>
      </c>
      <c r="Q112" s="83" t="str">
        <f t="shared" si="16"/>
        <v xml:space="preserve"> </v>
      </c>
      <c r="R112" s="83" t="str">
        <f t="shared" si="16"/>
        <v xml:space="preserve"> </v>
      </c>
      <c r="S112" s="83" t="str">
        <f t="shared" si="16"/>
        <v xml:space="preserve"> </v>
      </c>
      <c r="T112" s="83" t="str">
        <f t="shared" si="16"/>
        <v xml:space="preserve"> </v>
      </c>
      <c r="U112" s="83" t="str">
        <f t="shared" si="16"/>
        <v xml:space="preserve"> </v>
      </c>
      <c r="V112" s="83" t="str">
        <f t="shared" si="16"/>
        <v xml:space="preserve"> </v>
      </c>
      <c r="W112" s="83" t="str">
        <f t="shared" si="16"/>
        <v xml:space="preserve"> </v>
      </c>
      <c r="X112" s="83" t="str">
        <f t="shared" si="16"/>
        <v xml:space="preserve"> </v>
      </c>
      <c r="Y112" s="83" t="str">
        <f t="shared" si="16"/>
        <v xml:space="preserve"> </v>
      </c>
      <c r="Z112" s="83" t="str">
        <f t="shared" si="16"/>
        <v xml:space="preserve"> </v>
      </c>
      <c r="AA112" s="83" t="str">
        <f t="shared" si="16"/>
        <v xml:space="preserve"> </v>
      </c>
      <c r="AB112" s="83" t="str">
        <f t="shared" si="16"/>
        <v xml:space="preserve"> </v>
      </c>
      <c r="AC112" s="83" t="str">
        <f t="shared" si="16"/>
        <v xml:space="preserve"> </v>
      </c>
      <c r="AD112" s="83" t="str">
        <f t="shared" si="16"/>
        <v xml:space="preserve"> </v>
      </c>
      <c r="AE112" s="83" t="str">
        <f t="shared" si="16"/>
        <v xml:space="preserve"> </v>
      </c>
      <c r="AF112" s="83" t="str">
        <f t="shared" si="16"/>
        <v xml:space="preserve"> </v>
      </c>
      <c r="AG112" s="83" t="str">
        <f t="shared" si="16"/>
        <v xml:space="preserve"> </v>
      </c>
      <c r="AH112" s="83" t="str">
        <f t="shared" si="16"/>
        <v xml:space="preserve"> </v>
      </c>
      <c r="AI112" s="83" t="str">
        <f t="shared" si="16"/>
        <v xml:space="preserve"> </v>
      </c>
      <c r="AJ112" s="83" t="str">
        <f t="shared" si="16"/>
        <v xml:space="preserve"> </v>
      </c>
      <c r="AK112" s="83" t="str">
        <f t="shared" ref="AK112:BL112" si="17">IF(AK92&lt;&gt;" ", AK111/((1+WACC_real)^AK91), " ")</f>
        <v xml:space="preserve"> </v>
      </c>
      <c r="AL112" s="83" t="str">
        <f t="shared" si="17"/>
        <v xml:space="preserve"> </v>
      </c>
      <c r="AM112" s="83" t="str">
        <f t="shared" si="17"/>
        <v xml:space="preserve"> </v>
      </c>
      <c r="AN112" s="83" t="str">
        <f t="shared" si="17"/>
        <v xml:space="preserve"> </v>
      </c>
      <c r="AO112" s="83" t="str">
        <f t="shared" si="17"/>
        <v xml:space="preserve"> </v>
      </c>
      <c r="AP112" s="83" t="str">
        <f t="shared" si="17"/>
        <v xml:space="preserve"> </v>
      </c>
      <c r="AQ112" s="83" t="str">
        <f t="shared" si="17"/>
        <v xml:space="preserve"> </v>
      </c>
      <c r="AR112" s="83" t="str">
        <f t="shared" si="17"/>
        <v xml:space="preserve"> </v>
      </c>
      <c r="AS112" s="83" t="str">
        <f t="shared" si="17"/>
        <v xml:space="preserve"> </v>
      </c>
      <c r="AT112" s="83" t="str">
        <f t="shared" si="17"/>
        <v xml:space="preserve"> </v>
      </c>
      <c r="AU112" s="83" t="str">
        <f t="shared" si="17"/>
        <v xml:space="preserve"> </v>
      </c>
      <c r="AV112" s="83" t="str">
        <f t="shared" si="17"/>
        <v xml:space="preserve"> </v>
      </c>
      <c r="AW112" s="83" t="str">
        <f t="shared" si="17"/>
        <v xml:space="preserve"> </v>
      </c>
      <c r="AX112" s="83" t="str">
        <f t="shared" si="17"/>
        <v xml:space="preserve"> </v>
      </c>
      <c r="AY112" s="83" t="str">
        <f t="shared" si="17"/>
        <v xml:space="preserve"> </v>
      </c>
      <c r="AZ112" s="83" t="str">
        <f t="shared" si="17"/>
        <v xml:space="preserve"> </v>
      </c>
      <c r="BA112" s="83" t="str">
        <f t="shared" si="17"/>
        <v xml:space="preserve"> </v>
      </c>
      <c r="BB112" s="83" t="str">
        <f t="shared" si="17"/>
        <v xml:space="preserve"> </v>
      </c>
      <c r="BC112" s="83" t="str">
        <f t="shared" si="17"/>
        <v xml:space="preserve"> </v>
      </c>
      <c r="BD112" s="83" t="str">
        <f t="shared" si="17"/>
        <v xml:space="preserve"> </v>
      </c>
      <c r="BE112" s="83" t="str">
        <f t="shared" si="17"/>
        <v xml:space="preserve"> </v>
      </c>
      <c r="BF112" s="83" t="str">
        <f t="shared" si="17"/>
        <v xml:space="preserve"> </v>
      </c>
      <c r="BG112" s="83" t="str">
        <f t="shared" si="17"/>
        <v xml:space="preserve"> </v>
      </c>
      <c r="BH112" s="83" t="str">
        <f t="shared" si="17"/>
        <v xml:space="preserve"> </v>
      </c>
      <c r="BI112" s="83" t="str">
        <f t="shared" si="17"/>
        <v xml:space="preserve"> </v>
      </c>
      <c r="BJ112" s="83" t="str">
        <f t="shared" si="17"/>
        <v xml:space="preserve"> </v>
      </c>
      <c r="BK112" s="83" t="str">
        <f t="shared" si="17"/>
        <v xml:space="preserve"> </v>
      </c>
      <c r="BL112" s="83" t="str">
        <f t="shared" si="17"/>
        <v xml:space="preserve"> </v>
      </c>
    </row>
    <row r="113" spans="3:64" x14ac:dyDescent="0.25">
      <c r="E113" s="43"/>
      <c r="F113" s="43"/>
      <c r="G113" s="43"/>
      <c r="H113" s="43"/>
      <c r="I113" s="43"/>
      <c r="J113" s="43"/>
      <c r="K113" s="43"/>
      <c r="L113" s="43"/>
      <c r="M113" s="43"/>
      <c r="N113" s="43"/>
      <c r="O113" s="43"/>
      <c r="P113" s="43"/>
      <c r="Q113" s="43"/>
      <c r="R113" s="43"/>
    </row>
    <row r="114" spans="3:64" x14ac:dyDescent="0.25">
      <c r="C114" s="40" t="s">
        <v>76</v>
      </c>
      <c r="D114" s="82">
        <f>SUM(D109:BL109,D112:BL112)</f>
        <v>0</v>
      </c>
    </row>
    <row r="115" spans="3:64" x14ac:dyDescent="0.25">
      <c r="C115" s="84" t="s">
        <v>258</v>
      </c>
      <c r="D115" s="82">
        <f>SUM(D109:BL109)</f>
        <v>0</v>
      </c>
    </row>
    <row r="118" spans="3:64" x14ac:dyDescent="0.25">
      <c r="C118" s="2" t="s">
        <v>77</v>
      </c>
      <c r="D118" s="85">
        <f>IF(D92&lt;&gt;" ",SUM(D55)+D99+D102+D108+D111," ")</f>
        <v>0</v>
      </c>
      <c r="E118" s="85" t="str">
        <f>IF(E92&lt;&gt;" ",SUM(E55:E65)+E99+E102+E108+E111," ")</f>
        <v xml:space="preserve"> </v>
      </c>
      <c r="F118" s="85" t="str">
        <f t="shared" ref="F118:AJ118" si="18">IF(F92&lt;&gt;" ",SUM(F55:F65)+F99+F102+F108+F111," ")</f>
        <v xml:space="preserve"> </v>
      </c>
      <c r="G118" s="85" t="str">
        <f t="shared" si="18"/>
        <v xml:space="preserve"> </v>
      </c>
      <c r="H118" s="85" t="str">
        <f t="shared" si="18"/>
        <v xml:space="preserve"> </v>
      </c>
      <c r="I118" s="85" t="str">
        <f t="shared" si="18"/>
        <v xml:space="preserve"> </v>
      </c>
      <c r="J118" s="85" t="str">
        <f>IF(J92&lt;&gt;" ",SUM(J55:J65)+J99+J102+J108+J111," ")</f>
        <v xml:space="preserve"> </v>
      </c>
      <c r="K118" s="85" t="str">
        <f t="shared" si="18"/>
        <v xml:space="preserve"> </v>
      </c>
      <c r="L118" s="85" t="str">
        <f t="shared" si="18"/>
        <v xml:space="preserve"> </v>
      </c>
      <c r="M118" s="85" t="str">
        <f t="shared" si="18"/>
        <v xml:space="preserve"> </v>
      </c>
      <c r="N118" s="85" t="str">
        <f t="shared" si="18"/>
        <v xml:space="preserve"> </v>
      </c>
      <c r="O118" s="85" t="str">
        <f t="shared" si="18"/>
        <v xml:space="preserve"> </v>
      </c>
      <c r="P118" s="85" t="str">
        <f t="shared" si="18"/>
        <v xml:space="preserve"> </v>
      </c>
      <c r="Q118" s="85" t="str">
        <f t="shared" si="18"/>
        <v xml:space="preserve"> </v>
      </c>
      <c r="R118" s="85" t="str">
        <f t="shared" si="18"/>
        <v xml:space="preserve"> </v>
      </c>
      <c r="S118" s="85" t="str">
        <f t="shared" si="18"/>
        <v xml:space="preserve"> </v>
      </c>
      <c r="T118" s="85" t="str">
        <f t="shared" si="18"/>
        <v xml:space="preserve"> </v>
      </c>
      <c r="U118" s="85" t="str">
        <f t="shared" si="18"/>
        <v xml:space="preserve"> </v>
      </c>
      <c r="V118" s="85" t="str">
        <f t="shared" si="18"/>
        <v xml:space="preserve"> </v>
      </c>
      <c r="W118" s="85" t="str">
        <f t="shared" si="18"/>
        <v xml:space="preserve"> </v>
      </c>
      <c r="X118" s="85" t="str">
        <f t="shared" si="18"/>
        <v xml:space="preserve"> </v>
      </c>
      <c r="Y118" s="85" t="str">
        <f>IF(Y92&lt;&gt;" ",SUM(Y55:Y65)+Y99+Y102+Y108+Y111," ")</f>
        <v xml:space="preserve"> </v>
      </c>
      <c r="Z118" s="85" t="str">
        <f t="shared" si="18"/>
        <v xml:space="preserve"> </v>
      </c>
      <c r="AA118" s="85" t="str">
        <f t="shared" si="18"/>
        <v xml:space="preserve"> </v>
      </c>
      <c r="AB118" s="85" t="str">
        <f t="shared" si="18"/>
        <v xml:space="preserve"> </v>
      </c>
      <c r="AC118" s="85" t="str">
        <f t="shared" si="18"/>
        <v xml:space="preserve"> </v>
      </c>
      <c r="AD118" s="85" t="str">
        <f t="shared" si="18"/>
        <v xml:space="preserve"> </v>
      </c>
      <c r="AE118" s="85" t="str">
        <f t="shared" si="18"/>
        <v xml:space="preserve"> </v>
      </c>
      <c r="AF118" s="85" t="str">
        <f t="shared" si="18"/>
        <v xml:space="preserve"> </v>
      </c>
      <c r="AG118" s="85" t="str">
        <f t="shared" si="18"/>
        <v xml:space="preserve"> </v>
      </c>
      <c r="AH118" s="85" t="str">
        <f t="shared" si="18"/>
        <v xml:space="preserve"> </v>
      </c>
      <c r="AI118" s="85" t="str">
        <f t="shared" si="18"/>
        <v xml:space="preserve"> </v>
      </c>
      <c r="AJ118" s="85" t="str">
        <f t="shared" si="18"/>
        <v xml:space="preserve"> </v>
      </c>
      <c r="AK118" s="85" t="str">
        <f t="shared" ref="AK118:BL118" si="19">IF(AK92&lt;&gt;" ",SUM(AK55:AK65)+AK99+AK102+AK108+AK111," ")</f>
        <v xml:space="preserve"> </v>
      </c>
      <c r="AL118" s="85" t="str">
        <f t="shared" si="19"/>
        <v xml:space="preserve"> </v>
      </c>
      <c r="AM118" s="85" t="str">
        <f t="shared" si="19"/>
        <v xml:space="preserve"> </v>
      </c>
      <c r="AN118" s="85" t="str">
        <f t="shared" si="19"/>
        <v xml:space="preserve"> </v>
      </c>
      <c r="AO118" s="85" t="str">
        <f t="shared" si="19"/>
        <v xml:space="preserve"> </v>
      </c>
      <c r="AP118" s="85" t="str">
        <f t="shared" si="19"/>
        <v xml:space="preserve"> </v>
      </c>
      <c r="AQ118" s="85" t="str">
        <f t="shared" si="19"/>
        <v xml:space="preserve"> </v>
      </c>
      <c r="AR118" s="85" t="str">
        <f t="shared" si="19"/>
        <v xml:space="preserve"> </v>
      </c>
      <c r="AS118" s="85" t="str">
        <f t="shared" si="19"/>
        <v xml:space="preserve"> </v>
      </c>
      <c r="AT118" s="85" t="str">
        <f t="shared" si="19"/>
        <v xml:space="preserve"> </v>
      </c>
      <c r="AU118" s="85" t="str">
        <f t="shared" si="19"/>
        <v xml:space="preserve"> </v>
      </c>
      <c r="AV118" s="85" t="str">
        <f t="shared" si="19"/>
        <v xml:space="preserve"> </v>
      </c>
      <c r="AW118" s="85" t="str">
        <f t="shared" si="19"/>
        <v xml:space="preserve"> </v>
      </c>
      <c r="AX118" s="85" t="str">
        <f t="shared" si="19"/>
        <v xml:space="preserve"> </v>
      </c>
      <c r="AY118" s="85" t="str">
        <f t="shared" si="19"/>
        <v xml:space="preserve"> </v>
      </c>
      <c r="AZ118" s="85" t="str">
        <f t="shared" si="19"/>
        <v xml:space="preserve"> </v>
      </c>
      <c r="BA118" s="85" t="str">
        <f t="shared" si="19"/>
        <v xml:space="preserve"> </v>
      </c>
      <c r="BB118" s="85" t="str">
        <f t="shared" si="19"/>
        <v xml:space="preserve"> </v>
      </c>
      <c r="BC118" s="85" t="str">
        <f t="shared" si="19"/>
        <v xml:space="preserve"> </v>
      </c>
      <c r="BD118" s="85" t="str">
        <f t="shared" si="19"/>
        <v xml:space="preserve"> </v>
      </c>
      <c r="BE118" s="85" t="str">
        <f t="shared" si="19"/>
        <v xml:space="preserve"> </v>
      </c>
      <c r="BF118" s="85" t="str">
        <f t="shared" si="19"/>
        <v xml:space="preserve"> </v>
      </c>
      <c r="BG118" s="85" t="str">
        <f t="shared" si="19"/>
        <v xml:space="preserve"> </v>
      </c>
      <c r="BH118" s="85" t="str">
        <f t="shared" si="19"/>
        <v xml:space="preserve"> </v>
      </c>
      <c r="BI118" s="85" t="str">
        <f t="shared" si="19"/>
        <v xml:space="preserve"> </v>
      </c>
      <c r="BJ118" s="85" t="str">
        <f t="shared" si="19"/>
        <v xml:space="preserve"> </v>
      </c>
      <c r="BK118" s="85" t="str">
        <f t="shared" si="19"/>
        <v xml:space="preserve"> </v>
      </c>
      <c r="BL118" s="85" t="str">
        <f t="shared" si="19"/>
        <v xml:space="preserve"> </v>
      </c>
    </row>
    <row r="119" spans="3:64" x14ac:dyDescent="0.25">
      <c r="C119" s="50" t="s">
        <v>71</v>
      </c>
      <c r="D119" s="155"/>
      <c r="E119" s="81" t="str">
        <f>IF(E92&lt;&gt;" ", E118/((1+WACC_real)^E91), " ")</f>
        <v xml:space="preserve"> </v>
      </c>
      <c r="F119" s="81" t="str">
        <f t="shared" ref="F119:AI119" si="20">IF(F92&lt;&gt;" ", F118/((1+WACC_real)^F91), " ")</f>
        <v xml:space="preserve"> </v>
      </c>
      <c r="G119" s="81" t="str">
        <f t="shared" si="20"/>
        <v xml:space="preserve"> </v>
      </c>
      <c r="H119" s="81" t="str">
        <f t="shared" si="20"/>
        <v xml:space="preserve"> </v>
      </c>
      <c r="I119" s="81" t="str">
        <f t="shared" si="20"/>
        <v xml:space="preserve"> </v>
      </c>
      <c r="J119" s="81" t="str">
        <f t="shared" si="20"/>
        <v xml:space="preserve"> </v>
      </c>
      <c r="K119" s="81" t="str">
        <f t="shared" si="20"/>
        <v xml:space="preserve"> </v>
      </c>
      <c r="L119" s="81" t="str">
        <f t="shared" si="20"/>
        <v xml:space="preserve"> </v>
      </c>
      <c r="M119" s="81" t="str">
        <f t="shared" si="20"/>
        <v xml:space="preserve"> </v>
      </c>
      <c r="N119" s="81" t="str">
        <f t="shared" si="20"/>
        <v xml:space="preserve"> </v>
      </c>
      <c r="O119" s="81" t="str">
        <f t="shared" si="20"/>
        <v xml:space="preserve"> </v>
      </c>
      <c r="P119" s="81" t="str">
        <f t="shared" si="20"/>
        <v xml:space="preserve"> </v>
      </c>
      <c r="Q119" s="81" t="str">
        <f t="shared" si="20"/>
        <v xml:space="preserve"> </v>
      </c>
      <c r="R119" s="81" t="str">
        <f t="shared" si="20"/>
        <v xml:space="preserve"> </v>
      </c>
      <c r="S119" s="81" t="str">
        <f t="shared" si="20"/>
        <v xml:space="preserve"> </v>
      </c>
      <c r="T119" s="81" t="str">
        <f t="shared" si="20"/>
        <v xml:space="preserve"> </v>
      </c>
      <c r="U119" s="81" t="str">
        <f t="shared" si="20"/>
        <v xml:space="preserve"> </v>
      </c>
      <c r="V119" s="81" t="str">
        <f t="shared" si="20"/>
        <v xml:space="preserve"> </v>
      </c>
      <c r="W119" s="81" t="str">
        <f t="shared" si="20"/>
        <v xml:space="preserve"> </v>
      </c>
      <c r="X119" s="81" t="str">
        <f t="shared" si="20"/>
        <v xml:space="preserve"> </v>
      </c>
      <c r="Y119" s="81" t="str">
        <f t="shared" si="20"/>
        <v xml:space="preserve"> </v>
      </c>
      <c r="Z119" s="81" t="str">
        <f t="shared" si="20"/>
        <v xml:space="preserve"> </v>
      </c>
      <c r="AA119" s="81" t="str">
        <f t="shared" si="20"/>
        <v xml:space="preserve"> </v>
      </c>
      <c r="AB119" s="81" t="str">
        <f t="shared" si="20"/>
        <v xml:space="preserve"> </v>
      </c>
      <c r="AC119" s="81" t="str">
        <f t="shared" si="20"/>
        <v xml:space="preserve"> </v>
      </c>
      <c r="AD119" s="81" t="str">
        <f t="shared" si="20"/>
        <v xml:space="preserve"> </v>
      </c>
      <c r="AE119" s="81" t="str">
        <f t="shared" si="20"/>
        <v xml:space="preserve"> </v>
      </c>
      <c r="AF119" s="81" t="str">
        <f t="shared" si="20"/>
        <v xml:space="preserve"> </v>
      </c>
      <c r="AG119" s="81" t="str">
        <f t="shared" si="20"/>
        <v xml:space="preserve"> </v>
      </c>
      <c r="AH119" s="81" t="str">
        <f t="shared" si="20"/>
        <v xml:space="preserve"> </v>
      </c>
      <c r="AI119" s="81" t="str">
        <f t="shared" si="20"/>
        <v xml:space="preserve"> </v>
      </c>
      <c r="AJ119" s="81" t="str">
        <f t="shared" ref="AJ119:BB119" si="21">IF(AJ92&lt;&gt;" ", AJ118/((1+WACC_real)^AJ91), " ")</f>
        <v xml:space="preserve"> </v>
      </c>
      <c r="AK119" s="81" t="str">
        <f t="shared" si="21"/>
        <v xml:space="preserve"> </v>
      </c>
      <c r="AL119" s="81" t="str">
        <f t="shared" si="21"/>
        <v xml:space="preserve"> </v>
      </c>
      <c r="AM119" s="81" t="str">
        <f t="shared" si="21"/>
        <v xml:space="preserve"> </v>
      </c>
      <c r="AN119" s="81" t="str">
        <f t="shared" si="21"/>
        <v xml:space="preserve"> </v>
      </c>
      <c r="AO119" s="81" t="str">
        <f t="shared" si="21"/>
        <v xml:space="preserve"> </v>
      </c>
      <c r="AP119" s="81" t="str">
        <f t="shared" si="21"/>
        <v xml:space="preserve"> </v>
      </c>
      <c r="AQ119" s="81" t="str">
        <f t="shared" si="21"/>
        <v xml:space="preserve"> </v>
      </c>
      <c r="AR119" s="81" t="str">
        <f t="shared" si="21"/>
        <v xml:space="preserve"> </v>
      </c>
      <c r="AS119" s="81" t="str">
        <f t="shared" si="21"/>
        <v xml:space="preserve"> </v>
      </c>
      <c r="AT119" s="81" t="str">
        <f t="shared" si="21"/>
        <v xml:space="preserve"> </v>
      </c>
      <c r="AU119" s="81" t="str">
        <f t="shared" si="21"/>
        <v xml:space="preserve"> </v>
      </c>
      <c r="AV119" s="81" t="str">
        <f t="shared" si="21"/>
        <v xml:space="preserve"> </v>
      </c>
      <c r="AW119" s="81" t="str">
        <f t="shared" si="21"/>
        <v xml:space="preserve"> </v>
      </c>
      <c r="AX119" s="81" t="str">
        <f t="shared" si="21"/>
        <v xml:space="preserve"> </v>
      </c>
      <c r="AY119" s="81" t="str">
        <f t="shared" si="21"/>
        <v xml:space="preserve"> </v>
      </c>
      <c r="AZ119" s="81" t="str">
        <f t="shared" si="21"/>
        <v xml:space="preserve"> </v>
      </c>
      <c r="BA119" s="81" t="str">
        <f t="shared" si="21"/>
        <v xml:space="preserve"> </v>
      </c>
      <c r="BB119" s="81" t="str">
        <f t="shared" si="21"/>
        <v xml:space="preserve"> </v>
      </c>
      <c r="BC119" s="81" t="str">
        <f t="shared" ref="BC119:BL119" si="22">IF(BC92&lt;&gt;" ", BC118/((1+WACC_real)^BC91), " ")</f>
        <v xml:space="preserve"> </v>
      </c>
      <c r="BD119" s="81" t="str">
        <f t="shared" si="22"/>
        <v xml:space="preserve"> </v>
      </c>
      <c r="BE119" s="81" t="str">
        <f t="shared" si="22"/>
        <v xml:space="preserve"> </v>
      </c>
      <c r="BF119" s="81" t="str">
        <f t="shared" si="22"/>
        <v xml:space="preserve"> </v>
      </c>
      <c r="BG119" s="81" t="str">
        <f t="shared" si="22"/>
        <v xml:space="preserve"> </v>
      </c>
      <c r="BH119" s="81" t="str">
        <f t="shared" si="22"/>
        <v xml:space="preserve"> </v>
      </c>
      <c r="BI119" s="81" t="str">
        <f t="shared" si="22"/>
        <v xml:space="preserve"> </v>
      </c>
      <c r="BJ119" s="81" t="str">
        <f t="shared" si="22"/>
        <v xml:space="preserve"> </v>
      </c>
      <c r="BK119" s="81" t="str">
        <f t="shared" si="22"/>
        <v xml:space="preserve"> </v>
      </c>
      <c r="BL119" s="81" t="str">
        <f t="shared" si="22"/>
        <v xml:space="preserve"> </v>
      </c>
    </row>
    <row r="120" spans="3:64" x14ac:dyDescent="0.25">
      <c r="C120" s="138" t="s">
        <v>78</v>
      </c>
      <c r="D120" s="155">
        <f>IF(D92&lt;&gt;" ",D55+D56+D57+D58+D62+D64+D65+D99+D102+D108," ")</f>
        <v>0</v>
      </c>
      <c r="E120" s="81" t="str">
        <f>IF(E92&lt;&gt;" ",SUM(E55:E65)+E99+E102+E108," ")</f>
        <v xml:space="preserve"> </v>
      </c>
      <c r="F120" s="81" t="str">
        <f t="shared" ref="F120:AJ120" si="23">IF(F92&lt;&gt;" ",SUM(F55:F65)+F99+F102+F108," ")</f>
        <v xml:space="preserve"> </v>
      </c>
      <c r="G120" s="81" t="str">
        <f t="shared" si="23"/>
        <v xml:space="preserve"> </v>
      </c>
      <c r="H120" s="81" t="str">
        <f t="shared" si="23"/>
        <v xml:space="preserve"> </v>
      </c>
      <c r="I120" s="81" t="str">
        <f t="shared" si="23"/>
        <v xml:space="preserve"> </v>
      </c>
      <c r="J120" s="81" t="str">
        <f t="shared" si="23"/>
        <v xml:space="preserve"> </v>
      </c>
      <c r="K120" s="81" t="str">
        <f t="shared" si="23"/>
        <v xml:space="preserve"> </v>
      </c>
      <c r="L120" s="81" t="str">
        <f t="shared" si="23"/>
        <v xml:space="preserve"> </v>
      </c>
      <c r="M120" s="81" t="str">
        <f t="shared" si="23"/>
        <v xml:space="preserve"> </v>
      </c>
      <c r="N120" s="81" t="str">
        <f t="shared" si="23"/>
        <v xml:space="preserve"> </v>
      </c>
      <c r="O120" s="81" t="str">
        <f t="shared" si="23"/>
        <v xml:space="preserve"> </v>
      </c>
      <c r="P120" s="81" t="str">
        <f t="shared" si="23"/>
        <v xml:space="preserve"> </v>
      </c>
      <c r="Q120" s="81" t="str">
        <f t="shared" si="23"/>
        <v xml:space="preserve"> </v>
      </c>
      <c r="R120" s="81" t="str">
        <f t="shared" si="23"/>
        <v xml:space="preserve"> </v>
      </c>
      <c r="S120" s="81" t="str">
        <f t="shared" si="23"/>
        <v xml:space="preserve"> </v>
      </c>
      <c r="T120" s="81" t="str">
        <f t="shared" si="23"/>
        <v xml:space="preserve"> </v>
      </c>
      <c r="U120" s="81" t="str">
        <f t="shared" si="23"/>
        <v xml:space="preserve"> </v>
      </c>
      <c r="V120" s="81" t="str">
        <f t="shared" si="23"/>
        <v xml:space="preserve"> </v>
      </c>
      <c r="W120" s="81" t="str">
        <f t="shared" si="23"/>
        <v xml:space="preserve"> </v>
      </c>
      <c r="X120" s="81" t="str">
        <f t="shared" si="23"/>
        <v xml:space="preserve"> </v>
      </c>
      <c r="Y120" s="81" t="str">
        <f t="shared" si="23"/>
        <v xml:space="preserve"> </v>
      </c>
      <c r="Z120" s="81" t="str">
        <f t="shared" si="23"/>
        <v xml:space="preserve"> </v>
      </c>
      <c r="AA120" s="81" t="str">
        <f t="shared" si="23"/>
        <v xml:space="preserve"> </v>
      </c>
      <c r="AB120" s="81" t="str">
        <f t="shared" si="23"/>
        <v xml:space="preserve"> </v>
      </c>
      <c r="AC120" s="81" t="str">
        <f t="shared" si="23"/>
        <v xml:space="preserve"> </v>
      </c>
      <c r="AD120" s="81" t="str">
        <f t="shared" si="23"/>
        <v xml:space="preserve"> </v>
      </c>
      <c r="AE120" s="81" t="str">
        <f t="shared" si="23"/>
        <v xml:space="preserve"> </v>
      </c>
      <c r="AF120" s="81" t="str">
        <f t="shared" si="23"/>
        <v xml:space="preserve"> </v>
      </c>
      <c r="AG120" s="81" t="str">
        <f t="shared" si="23"/>
        <v xml:space="preserve"> </v>
      </c>
      <c r="AH120" s="81" t="str">
        <f t="shared" si="23"/>
        <v xml:space="preserve"> </v>
      </c>
      <c r="AI120" s="81" t="str">
        <f t="shared" si="23"/>
        <v xml:space="preserve"> </v>
      </c>
      <c r="AJ120" s="81" t="str">
        <f t="shared" si="23"/>
        <v xml:space="preserve"> </v>
      </c>
      <c r="AK120" s="81" t="str">
        <f t="shared" ref="AK120:BL120" si="24">IF(AK92&lt;&gt;" ",SUM(AK55:AK65)+AK99+AK102+AK108," ")</f>
        <v xml:space="preserve"> </v>
      </c>
      <c r="AL120" s="81" t="str">
        <f t="shared" si="24"/>
        <v xml:space="preserve"> </v>
      </c>
      <c r="AM120" s="81" t="str">
        <f t="shared" si="24"/>
        <v xml:space="preserve"> </v>
      </c>
      <c r="AN120" s="81" t="str">
        <f t="shared" si="24"/>
        <v xml:space="preserve"> </v>
      </c>
      <c r="AO120" s="81" t="str">
        <f t="shared" si="24"/>
        <v xml:space="preserve"> </v>
      </c>
      <c r="AP120" s="81" t="str">
        <f t="shared" si="24"/>
        <v xml:space="preserve"> </v>
      </c>
      <c r="AQ120" s="81" t="str">
        <f t="shared" si="24"/>
        <v xml:space="preserve"> </v>
      </c>
      <c r="AR120" s="81" t="str">
        <f t="shared" si="24"/>
        <v xml:space="preserve"> </v>
      </c>
      <c r="AS120" s="81" t="str">
        <f t="shared" si="24"/>
        <v xml:space="preserve"> </v>
      </c>
      <c r="AT120" s="81" t="str">
        <f t="shared" si="24"/>
        <v xml:space="preserve"> </v>
      </c>
      <c r="AU120" s="81" t="str">
        <f t="shared" si="24"/>
        <v xml:space="preserve"> </v>
      </c>
      <c r="AV120" s="81" t="str">
        <f t="shared" si="24"/>
        <v xml:space="preserve"> </v>
      </c>
      <c r="AW120" s="81" t="str">
        <f t="shared" si="24"/>
        <v xml:space="preserve"> </v>
      </c>
      <c r="AX120" s="81" t="str">
        <f t="shared" si="24"/>
        <v xml:space="preserve"> </v>
      </c>
      <c r="AY120" s="81" t="str">
        <f t="shared" si="24"/>
        <v xml:space="preserve"> </v>
      </c>
      <c r="AZ120" s="81" t="str">
        <f t="shared" si="24"/>
        <v xml:space="preserve"> </v>
      </c>
      <c r="BA120" s="81" t="str">
        <f t="shared" si="24"/>
        <v xml:space="preserve"> </v>
      </c>
      <c r="BB120" s="81" t="str">
        <f t="shared" si="24"/>
        <v xml:space="preserve"> </v>
      </c>
      <c r="BC120" s="81" t="str">
        <f t="shared" si="24"/>
        <v xml:space="preserve"> </v>
      </c>
      <c r="BD120" s="81" t="str">
        <f t="shared" si="24"/>
        <v xml:space="preserve"> </v>
      </c>
      <c r="BE120" s="81" t="str">
        <f t="shared" si="24"/>
        <v xml:space="preserve"> </v>
      </c>
      <c r="BF120" s="81" t="str">
        <f t="shared" si="24"/>
        <v xml:space="preserve"> </v>
      </c>
      <c r="BG120" s="81" t="str">
        <f t="shared" si="24"/>
        <v xml:space="preserve"> </v>
      </c>
      <c r="BH120" s="81" t="str">
        <f t="shared" si="24"/>
        <v xml:space="preserve"> </v>
      </c>
      <c r="BI120" s="81" t="str">
        <f t="shared" si="24"/>
        <v xml:space="preserve"> </v>
      </c>
      <c r="BJ120" s="81" t="str">
        <f t="shared" si="24"/>
        <v xml:space="preserve"> </v>
      </c>
      <c r="BK120" s="81" t="str">
        <f t="shared" si="24"/>
        <v xml:space="preserve"> </v>
      </c>
      <c r="BL120" s="81" t="str">
        <f t="shared" si="24"/>
        <v xml:space="preserve"> </v>
      </c>
    </row>
    <row r="121" spans="3:64" x14ac:dyDescent="0.25">
      <c r="C121" s="50" t="s">
        <v>71</v>
      </c>
      <c r="D121" s="155"/>
      <c r="E121" s="81" t="str">
        <f>IF(E92&lt;&gt;" ", E120/((1+WACC_real)^E91), " ")</f>
        <v xml:space="preserve"> </v>
      </c>
      <c r="F121" s="81" t="str">
        <f t="shared" ref="F121:AI121" si="25">IF(F92&lt;&gt;" ", F120/((1+WACC_real)^F91), " ")</f>
        <v xml:space="preserve"> </v>
      </c>
      <c r="G121" s="81" t="str">
        <f t="shared" si="25"/>
        <v xml:space="preserve"> </v>
      </c>
      <c r="H121" s="81" t="str">
        <f t="shared" si="25"/>
        <v xml:space="preserve"> </v>
      </c>
      <c r="I121" s="81" t="str">
        <f t="shared" si="25"/>
        <v xml:space="preserve"> </v>
      </c>
      <c r="J121" s="81" t="str">
        <f t="shared" si="25"/>
        <v xml:space="preserve"> </v>
      </c>
      <c r="K121" s="81" t="str">
        <f t="shared" si="25"/>
        <v xml:space="preserve"> </v>
      </c>
      <c r="L121" s="81" t="str">
        <f t="shared" si="25"/>
        <v xml:space="preserve"> </v>
      </c>
      <c r="M121" s="81" t="str">
        <f t="shared" si="25"/>
        <v xml:space="preserve"> </v>
      </c>
      <c r="N121" s="81" t="str">
        <f t="shared" si="25"/>
        <v xml:space="preserve"> </v>
      </c>
      <c r="O121" s="81" t="str">
        <f t="shared" si="25"/>
        <v xml:space="preserve"> </v>
      </c>
      <c r="P121" s="81" t="str">
        <f t="shared" si="25"/>
        <v xml:space="preserve"> </v>
      </c>
      <c r="Q121" s="81" t="str">
        <f t="shared" si="25"/>
        <v xml:space="preserve"> </v>
      </c>
      <c r="R121" s="81" t="str">
        <f t="shared" si="25"/>
        <v xml:space="preserve"> </v>
      </c>
      <c r="S121" s="81" t="str">
        <f t="shared" si="25"/>
        <v xml:space="preserve"> </v>
      </c>
      <c r="T121" s="81" t="str">
        <f t="shared" si="25"/>
        <v xml:space="preserve"> </v>
      </c>
      <c r="U121" s="81" t="str">
        <f t="shared" si="25"/>
        <v xml:space="preserve"> </v>
      </c>
      <c r="V121" s="81" t="str">
        <f t="shared" si="25"/>
        <v xml:space="preserve"> </v>
      </c>
      <c r="W121" s="81" t="str">
        <f t="shared" si="25"/>
        <v xml:space="preserve"> </v>
      </c>
      <c r="X121" s="81" t="str">
        <f t="shared" si="25"/>
        <v xml:space="preserve"> </v>
      </c>
      <c r="Y121" s="81" t="str">
        <f t="shared" si="25"/>
        <v xml:space="preserve"> </v>
      </c>
      <c r="Z121" s="81" t="str">
        <f t="shared" si="25"/>
        <v xml:space="preserve"> </v>
      </c>
      <c r="AA121" s="81" t="str">
        <f t="shared" si="25"/>
        <v xml:space="preserve"> </v>
      </c>
      <c r="AB121" s="81" t="str">
        <f t="shared" si="25"/>
        <v xml:space="preserve"> </v>
      </c>
      <c r="AC121" s="81" t="str">
        <f t="shared" si="25"/>
        <v xml:space="preserve"> </v>
      </c>
      <c r="AD121" s="81" t="str">
        <f t="shared" si="25"/>
        <v xml:space="preserve"> </v>
      </c>
      <c r="AE121" s="81" t="str">
        <f t="shared" si="25"/>
        <v xml:space="preserve"> </v>
      </c>
      <c r="AF121" s="81" t="str">
        <f t="shared" si="25"/>
        <v xml:space="preserve"> </v>
      </c>
      <c r="AG121" s="81" t="str">
        <f t="shared" si="25"/>
        <v xml:space="preserve"> </v>
      </c>
      <c r="AH121" s="81" t="str">
        <f t="shared" si="25"/>
        <v xml:space="preserve"> </v>
      </c>
      <c r="AI121" s="81" t="str">
        <f t="shared" si="25"/>
        <v xml:space="preserve"> </v>
      </c>
      <c r="AJ121" s="81" t="str">
        <f t="shared" ref="AJ121:BB121" si="26">IF(AJ92&lt;&gt;" ", AJ120/((1+WACC_real)^AJ91), " ")</f>
        <v xml:space="preserve"> </v>
      </c>
      <c r="AK121" s="81" t="str">
        <f t="shared" si="26"/>
        <v xml:space="preserve"> </v>
      </c>
      <c r="AL121" s="81" t="str">
        <f t="shared" si="26"/>
        <v xml:space="preserve"> </v>
      </c>
      <c r="AM121" s="81" t="str">
        <f t="shared" si="26"/>
        <v xml:space="preserve"> </v>
      </c>
      <c r="AN121" s="81" t="str">
        <f t="shared" si="26"/>
        <v xml:space="preserve"> </v>
      </c>
      <c r="AO121" s="81" t="str">
        <f t="shared" si="26"/>
        <v xml:space="preserve"> </v>
      </c>
      <c r="AP121" s="81" t="str">
        <f t="shared" si="26"/>
        <v xml:space="preserve"> </v>
      </c>
      <c r="AQ121" s="81" t="str">
        <f t="shared" si="26"/>
        <v xml:space="preserve"> </v>
      </c>
      <c r="AR121" s="81" t="str">
        <f t="shared" si="26"/>
        <v xml:space="preserve"> </v>
      </c>
      <c r="AS121" s="81" t="str">
        <f t="shared" si="26"/>
        <v xml:space="preserve"> </v>
      </c>
      <c r="AT121" s="81" t="str">
        <f t="shared" si="26"/>
        <v xml:space="preserve"> </v>
      </c>
      <c r="AU121" s="81" t="str">
        <f t="shared" si="26"/>
        <v xml:space="preserve"> </v>
      </c>
      <c r="AV121" s="81" t="str">
        <f t="shared" si="26"/>
        <v xml:space="preserve"> </v>
      </c>
      <c r="AW121" s="81" t="str">
        <f t="shared" si="26"/>
        <v xml:space="preserve"> </v>
      </c>
      <c r="AX121" s="81" t="str">
        <f t="shared" si="26"/>
        <v xml:space="preserve"> </v>
      </c>
      <c r="AY121" s="81" t="str">
        <f t="shared" si="26"/>
        <v xml:space="preserve"> </v>
      </c>
      <c r="AZ121" s="81" t="str">
        <f t="shared" si="26"/>
        <v xml:space="preserve"> </v>
      </c>
      <c r="BA121" s="81" t="str">
        <f t="shared" si="26"/>
        <v xml:space="preserve"> </v>
      </c>
      <c r="BB121" s="81" t="str">
        <f t="shared" si="26"/>
        <v xml:space="preserve"> </v>
      </c>
      <c r="BC121" s="81" t="str">
        <f t="shared" ref="BC121:BL121" si="27">IF(BC92&lt;&gt;" ", BC120/((1+WACC_real)^BC91), " ")</f>
        <v xml:space="preserve"> </v>
      </c>
      <c r="BD121" s="81" t="str">
        <f t="shared" si="27"/>
        <v xml:space="preserve"> </v>
      </c>
      <c r="BE121" s="81" t="str">
        <f t="shared" si="27"/>
        <v xml:space="preserve"> </v>
      </c>
      <c r="BF121" s="81" t="str">
        <f t="shared" si="27"/>
        <v xml:space="preserve"> </v>
      </c>
      <c r="BG121" s="81" t="str">
        <f t="shared" si="27"/>
        <v xml:space="preserve"> </v>
      </c>
      <c r="BH121" s="81" t="str">
        <f t="shared" si="27"/>
        <v xml:space="preserve"> </v>
      </c>
      <c r="BI121" s="81" t="str">
        <f t="shared" si="27"/>
        <v xml:space="preserve"> </v>
      </c>
      <c r="BJ121" s="81" t="str">
        <f t="shared" si="27"/>
        <v xml:space="preserve"> </v>
      </c>
      <c r="BK121" s="81" t="str">
        <f t="shared" si="27"/>
        <v xml:space="preserve"> </v>
      </c>
      <c r="BL121" s="81" t="str">
        <f t="shared" si="27"/>
        <v xml:space="preserve"> </v>
      </c>
    </row>
    <row r="122" spans="3:64" x14ac:dyDescent="0.25">
      <c r="C122" s="84"/>
    </row>
    <row r="123" spans="3:64" x14ac:dyDescent="0.25">
      <c r="C123" s="84" t="s">
        <v>79</v>
      </c>
      <c r="D123" s="82">
        <f>SUM(D119:BL119)</f>
        <v>0</v>
      </c>
      <c r="E123" s="159"/>
      <c r="F123" s="101"/>
    </row>
    <row r="124" spans="3:64" ht="28.5" customHeight="1" x14ac:dyDescent="0.25">
      <c r="C124" s="115" t="s">
        <v>80</v>
      </c>
      <c r="D124" s="82">
        <f>SUM(D121:BL121)</f>
        <v>0</v>
      </c>
      <c r="F124" s="101"/>
    </row>
    <row r="125" spans="3:64" x14ac:dyDescent="0.25">
      <c r="C125" s="84"/>
      <c r="D125" s="103"/>
      <c r="F125" s="101"/>
    </row>
    <row r="126" spans="3:64" ht="15.6" customHeight="1" x14ac:dyDescent="0.25">
      <c r="C126" s="65"/>
      <c r="E126" s="49"/>
    </row>
    <row r="127" spans="3:64" ht="15.75" x14ac:dyDescent="0.25">
      <c r="C127" s="58" t="s">
        <v>81</v>
      </c>
      <c r="D127" s="18"/>
      <c r="E127" s="18"/>
      <c r="F127" s="18"/>
      <c r="G127" s="19"/>
    </row>
    <row r="128" spans="3:64" ht="15.75" x14ac:dyDescent="0.25">
      <c r="C128" s="86"/>
      <c r="D128" s="3" t="s">
        <v>82</v>
      </c>
      <c r="E128" s="3"/>
      <c r="F128" s="3"/>
      <c r="G128" s="104">
        <f>D95</f>
        <v>0</v>
      </c>
      <c r="J128" s="3"/>
    </row>
    <row r="129" spans="3:12" ht="15.75" x14ac:dyDescent="0.25">
      <c r="C129" s="86"/>
      <c r="D129" s="3" t="s">
        <v>83</v>
      </c>
      <c r="E129" s="3"/>
      <c r="F129" s="3"/>
      <c r="G129" s="104">
        <f ca="1">SUM(D93:OFFSET(D93,0,analysis_period))</f>
        <v>0</v>
      </c>
      <c r="J129" s="55"/>
    </row>
    <row r="130" spans="3:12" ht="32.450000000000003" customHeight="1" x14ac:dyDescent="0.25">
      <c r="C130" s="25"/>
      <c r="D130" s="172" t="s">
        <v>253</v>
      </c>
      <c r="E130" s="172"/>
      <c r="F130" s="172"/>
      <c r="G130" s="105">
        <f>D123</f>
        <v>0</v>
      </c>
      <c r="L130" s="41"/>
    </row>
    <row r="131" spans="3:12" ht="29.1" customHeight="1" x14ac:dyDescent="0.25">
      <c r="C131" s="86"/>
      <c r="D131" s="172" t="s">
        <v>254</v>
      </c>
      <c r="E131" s="172"/>
      <c r="F131" s="172"/>
      <c r="G131" s="106">
        <f ca="1">SUM(D119:OFFSET(D119,0,analysis_period))</f>
        <v>0</v>
      </c>
      <c r="I131" s="88"/>
      <c r="L131" s="42"/>
    </row>
    <row r="132" spans="3:12" ht="29.1" customHeight="1" x14ac:dyDescent="0.25">
      <c r="C132" s="86"/>
      <c r="D132" s="172" t="s">
        <v>255</v>
      </c>
      <c r="E132" s="172"/>
      <c r="F132" s="172"/>
      <c r="G132" s="106">
        <f>D124</f>
        <v>0</v>
      </c>
      <c r="I132" s="88"/>
      <c r="L132" s="42"/>
    </row>
    <row r="133" spans="3:12" ht="29.1" customHeight="1" x14ac:dyDescent="0.25">
      <c r="C133" s="86"/>
      <c r="D133" s="172" t="s">
        <v>256</v>
      </c>
      <c r="E133" s="172"/>
      <c r="F133" s="172"/>
      <c r="G133" s="106">
        <f ca="1">SUM(D121:OFFSET(D121,0,analysis_period))</f>
        <v>0</v>
      </c>
      <c r="I133" s="88"/>
      <c r="L133" s="42"/>
    </row>
    <row r="134" spans="3:12" ht="15.75" x14ac:dyDescent="0.25">
      <c r="C134" s="86"/>
      <c r="D134" s="3" t="s">
        <v>84</v>
      </c>
      <c r="E134" s="3"/>
      <c r="F134" s="3"/>
      <c r="G134" s="82" t="e">
        <f ca="1">(((1+WACC_real)^analysis_period)*((1-G129/G128)*(G153*(1 -(tax_rate* PVD)*(1-ITC/2) - ITC))+G131-(G129/G128)*G130))</f>
        <v>#DIV/0!</v>
      </c>
      <c r="H134" s="163"/>
      <c r="I134" s="120"/>
      <c r="J134" s="41"/>
      <c r="L134" s="41"/>
    </row>
    <row r="135" spans="3:12" ht="15.75" x14ac:dyDescent="0.25">
      <c r="C135" s="86"/>
      <c r="D135" s="3" t="s">
        <v>259</v>
      </c>
      <c r="E135" s="3"/>
      <c r="F135" s="3"/>
      <c r="G135" s="82" t="e">
        <f ca="1">(((1+WACC_real)^analysis_period)*((1-G129/G128)*(G153*(1 -(tax_rate* PVD)*(1-ITC/2) - ITC))+G133-(G129/G128)*G132))</f>
        <v>#DIV/0!</v>
      </c>
      <c r="I135" s="88"/>
      <c r="L135" s="41"/>
    </row>
    <row r="136" spans="3:12" ht="15.75" x14ac:dyDescent="0.25">
      <c r="C136" s="86"/>
      <c r="D136" s="3" t="s">
        <v>85</v>
      </c>
      <c r="E136" s="3"/>
      <c r="F136" s="3"/>
      <c r="G136" s="82" t="e">
        <f ca="1">(((1+WACC_real)^analysis_period)*((1-G129/G128)*(G156*(1 -(tax_rate* PVD)*(1-ITC/2) - ITC))+G131-(G129/G128)*G130))</f>
        <v>#DIV/0!</v>
      </c>
      <c r="I136" s="88"/>
      <c r="L136" s="41"/>
    </row>
    <row r="137" spans="3:12" ht="15.75" x14ac:dyDescent="0.25">
      <c r="C137" s="87"/>
      <c r="D137" s="21" t="s">
        <v>86</v>
      </c>
      <c r="E137" s="21"/>
      <c r="F137" s="21"/>
      <c r="G137" s="82" t="e">
        <f ca="1">(((1+WACC_real)^analysis_period)*((1-G129/G128)*(G156*(1 -(tax_rate* PVD)*(1-ITC/2) - ITC))+G133-(G129/G128)*G132))</f>
        <v>#DIV/0!</v>
      </c>
      <c r="L137" s="42"/>
    </row>
    <row r="138" spans="3:12" ht="15.75" x14ac:dyDescent="0.25">
      <c r="C138" s="12"/>
    </row>
    <row r="139" spans="3:12" ht="15.75" x14ac:dyDescent="0.25">
      <c r="C139" s="58" t="s">
        <v>87</v>
      </c>
      <c r="D139" s="18"/>
      <c r="E139" s="18"/>
      <c r="F139" s="18"/>
      <c r="G139" s="19"/>
    </row>
    <row r="140" spans="3:12" x14ac:dyDescent="0.25">
      <c r="C140" s="25"/>
      <c r="D140" s="54" t="s">
        <v>88</v>
      </c>
      <c r="E140" s="54"/>
      <c r="F140" s="54"/>
      <c r="G140" s="76">
        <f>IF(J20="Battery", 7,20)</f>
        <v>7</v>
      </c>
      <c r="J140" s="42"/>
    </row>
    <row r="141" spans="3:12" x14ac:dyDescent="0.25">
      <c r="C141" s="25"/>
      <c r="D141" s="54" t="s">
        <v>89</v>
      </c>
      <c r="E141" s="54"/>
      <c r="F141" s="54"/>
      <c r="G141" s="109">
        <f>IF(AND(J21&gt;1,J41="Yes"),0.3,IF(AND(J21&gt;1,J41="No"),0.06,0.3))</f>
        <v>0.3</v>
      </c>
      <c r="J141" s="42"/>
    </row>
    <row r="142" spans="3:12" x14ac:dyDescent="0.25">
      <c r="C142" s="25"/>
      <c r="D142" s="54" t="s">
        <v>90</v>
      </c>
      <c r="E142" s="54"/>
      <c r="F142" s="54"/>
      <c r="G142" s="109">
        <f>IF(AND(J21&gt;1,J41="Yes",J42="Yes"),0.1,IF(AND(J21&gt;1,J41="No", J42="Yes"),0.02,IF(AND(J21&lt;1,J43="Yes"),0.1,0)))</f>
        <v>0</v>
      </c>
    </row>
    <row r="143" spans="3:12" x14ac:dyDescent="0.25">
      <c r="C143" s="25"/>
      <c r="D143" s="54" t="s">
        <v>91</v>
      </c>
      <c r="E143" s="54"/>
      <c r="F143" s="54"/>
      <c r="G143" s="109">
        <f>IF(AND(J21&gt;1,J41="Yes",J43="Yes"),0.1,IF(AND(J21&gt;1,J41="No",J43="Yes"),0.02,IF(AND(J21&lt;1,J43="Yes"),0.1,0)))</f>
        <v>0</v>
      </c>
    </row>
    <row r="144" spans="3:12" x14ac:dyDescent="0.25">
      <c r="C144" s="25"/>
      <c r="D144" s="54" t="s">
        <v>92</v>
      </c>
      <c r="E144" s="54"/>
      <c r="F144" s="54"/>
      <c r="G144" s="110">
        <f>SUM(G141:G143)</f>
        <v>0.3</v>
      </c>
    </row>
    <row r="145" spans="3:12" ht="13.5" customHeight="1" x14ac:dyDescent="0.25">
      <c r="C145" s="25"/>
      <c r="D145" s="54" t="s">
        <v>93</v>
      </c>
      <c r="E145" s="54"/>
      <c r="F145" s="54"/>
      <c r="G145" s="77">
        <f>HLOOKUP(G140,'Assumptions &amp; Parameters'!E33:J55,23,FALSE)</f>
        <v>0.73281282777302525</v>
      </c>
    </row>
    <row r="146" spans="3:12" ht="14.45" customHeight="1" x14ac:dyDescent="0.25">
      <c r="C146" s="25"/>
      <c r="D146" s="54" t="s">
        <v>94</v>
      </c>
      <c r="E146" s="54"/>
      <c r="F146" s="54"/>
      <c r="G146" s="108" t="e">
        <f>electricity_cost/I78</f>
        <v>#DIV/0!</v>
      </c>
    </row>
    <row r="147" spans="3:12" ht="13.5" customHeight="1" x14ac:dyDescent="0.25">
      <c r="C147" s="25"/>
      <c r="D147" s="54" t="s">
        <v>95</v>
      </c>
      <c r="E147" s="54"/>
      <c r="F147" s="54"/>
      <c r="G147" s="108" t="e">
        <f>G146-electricity_cost</f>
        <v>#DIV/0!</v>
      </c>
      <c r="J147" s="42"/>
      <c r="K147" s="42"/>
      <c r="L147" s="42"/>
    </row>
    <row r="148" spans="3:12" x14ac:dyDescent="0.25">
      <c r="C148" s="25"/>
      <c r="D148" s="54" t="s">
        <v>96</v>
      </c>
      <c r="E148" s="54"/>
      <c r="F148" s="54"/>
      <c r="G148" s="107">
        <f>WACC_real / (1 -(1 / (1 +WACC_real)^analysis_period))</f>
        <v>0.10628633160603017</v>
      </c>
      <c r="J148" s="42"/>
      <c r="K148" s="42"/>
      <c r="L148" s="42"/>
    </row>
    <row r="149" spans="3:12" x14ac:dyDescent="0.25">
      <c r="C149" s="20"/>
      <c r="D149" s="61" t="s">
        <v>97</v>
      </c>
      <c r="E149" s="61"/>
      <c r="F149" s="61"/>
      <c r="G149" s="107">
        <f>((CRF_real* ((1 -(tax_rate* PVD)*(1-ITC/2) - ITC)) ) + property_tax + insurance )/ (1 - tax_rate)</f>
        <v>9.3924362471715706E-2</v>
      </c>
    </row>
    <row r="151" spans="3:12" ht="15.75" x14ac:dyDescent="0.25">
      <c r="C151" s="58" t="s">
        <v>98</v>
      </c>
      <c r="D151" s="18"/>
      <c r="E151" s="18"/>
      <c r="F151" s="18"/>
      <c r="G151" s="19"/>
    </row>
    <row r="152" spans="3:12" x14ac:dyDescent="0.25">
      <c r="C152" s="62" t="s">
        <v>23</v>
      </c>
      <c r="D152" s="3"/>
      <c r="E152" s="54"/>
      <c r="F152" s="54"/>
      <c r="G152" s="26"/>
      <c r="H152" s="55"/>
      <c r="I152" s="121"/>
      <c r="J152" s="3"/>
    </row>
    <row r="153" spans="3:12" x14ac:dyDescent="0.25">
      <c r="C153" s="25"/>
      <c r="D153" s="54" t="s">
        <v>99</v>
      </c>
      <c r="E153" s="54"/>
      <c r="F153" s="3"/>
      <c r="G153" s="81">
        <f>J31*J21*1000</f>
        <v>0</v>
      </c>
      <c r="H153" s="55"/>
      <c r="I153" s="55"/>
      <c r="J153" s="55"/>
    </row>
    <row r="154" spans="3:12" x14ac:dyDescent="0.25">
      <c r="C154" s="25"/>
      <c r="D154" s="54" t="s">
        <v>100</v>
      </c>
      <c r="E154" s="54"/>
      <c r="F154" s="54"/>
      <c r="G154" s="81">
        <f>G153*G149</f>
        <v>0</v>
      </c>
      <c r="H154" s="55"/>
      <c r="I154" s="3"/>
      <c r="J154" s="3"/>
    </row>
    <row r="155" spans="3:12" x14ac:dyDescent="0.25">
      <c r="C155" s="59" t="s">
        <v>28</v>
      </c>
      <c r="D155" s="3"/>
      <c r="E155" s="3"/>
      <c r="F155" s="3"/>
      <c r="G155" s="26"/>
      <c r="H155" s="43"/>
      <c r="I155" s="3"/>
      <c r="J155" s="3"/>
    </row>
    <row r="156" spans="3:12" x14ac:dyDescent="0.25">
      <c r="C156" s="25"/>
      <c r="D156" s="52" t="s">
        <v>101</v>
      </c>
      <c r="E156" s="52"/>
      <c r="F156" s="52"/>
      <c r="G156" s="81">
        <f>G153*J34</f>
        <v>0</v>
      </c>
      <c r="H156" s="3"/>
      <c r="I156" s="3"/>
      <c r="J156" s="3"/>
    </row>
    <row r="157" spans="3:12" x14ac:dyDescent="0.25">
      <c r="C157" s="20"/>
      <c r="D157" s="21" t="s">
        <v>102</v>
      </c>
      <c r="E157" s="21"/>
      <c r="F157" s="21"/>
      <c r="G157" s="81">
        <f>G156*G149</f>
        <v>0</v>
      </c>
      <c r="H157" s="3"/>
      <c r="I157" s="121"/>
      <c r="J157" s="3"/>
    </row>
    <row r="158" spans="3:12" x14ac:dyDescent="0.25">
      <c r="H158" s="3"/>
      <c r="I158" s="3"/>
      <c r="J158" s="3"/>
    </row>
    <row r="159" spans="3:12" x14ac:dyDescent="0.25">
      <c r="H159" s="3"/>
      <c r="I159" s="3"/>
      <c r="J159" s="3"/>
    </row>
    <row r="160" spans="3:12" ht="15.75" x14ac:dyDescent="0.25">
      <c r="C160" s="58" t="s">
        <v>103</v>
      </c>
      <c r="D160" s="18" t="s">
        <v>282</v>
      </c>
      <c r="E160" s="18"/>
      <c r="F160" s="18"/>
      <c r="G160" s="81" t="e">
        <f ca="1">G134/(1+WACC_real)^analysis_period</f>
        <v>#DIV/0!</v>
      </c>
      <c r="H160" s="3"/>
      <c r="I160" s="3"/>
      <c r="J160" s="3"/>
    </row>
    <row r="161" spans="3:10" x14ac:dyDescent="0.25">
      <c r="C161" s="20"/>
      <c r="D161" s="21" t="s">
        <v>283</v>
      </c>
      <c r="E161" s="21"/>
      <c r="F161" s="21"/>
      <c r="G161" s="81" t="e">
        <f ca="1">G136/(1+WACC_real)^analysis_period</f>
        <v>#DIV/0!</v>
      </c>
      <c r="H161" s="3"/>
      <c r="I161" s="3"/>
      <c r="J161" s="3"/>
    </row>
    <row r="162" spans="3:10" x14ac:dyDescent="0.25">
      <c r="C162" s="3"/>
      <c r="D162" s="3"/>
      <c r="E162" s="3"/>
      <c r="F162" s="3"/>
      <c r="G162" s="43"/>
      <c r="H162" s="3"/>
      <c r="I162" s="3"/>
      <c r="J162" s="3"/>
    </row>
    <row r="163" spans="3:10" x14ac:dyDescent="0.25">
      <c r="C163" s="3"/>
      <c r="D163" s="3"/>
      <c r="E163" s="3"/>
      <c r="F163" s="3"/>
      <c r="G163" s="3"/>
      <c r="H163" s="43"/>
      <c r="I163" s="3"/>
      <c r="J163" s="3"/>
    </row>
    <row r="164" spans="3:10" ht="15.75" x14ac:dyDescent="0.25">
      <c r="C164" s="58" t="s">
        <v>104</v>
      </c>
      <c r="D164" s="18"/>
      <c r="E164" s="18"/>
      <c r="F164" s="18"/>
      <c r="G164" s="19"/>
      <c r="H164" s="43"/>
      <c r="I164" s="3"/>
      <c r="J164" s="3"/>
    </row>
    <row r="165" spans="3:10" x14ac:dyDescent="0.25">
      <c r="C165" s="25"/>
      <c r="D165" s="54" t="s">
        <v>73</v>
      </c>
      <c r="E165" s="54"/>
      <c r="F165" s="54"/>
      <c r="G165" s="81">
        <f ca="1">SUM(D103:OFFSET(D103,0,analysis_period)) + SUM(D100:OFFSET(D100,0,analysis_period))</f>
        <v>0</v>
      </c>
      <c r="H165" s="3"/>
      <c r="I165" s="3"/>
      <c r="J165" s="3"/>
    </row>
    <row r="166" spans="3:10" x14ac:dyDescent="0.25">
      <c r="C166" s="20"/>
      <c r="D166" s="61" t="s">
        <v>105</v>
      </c>
      <c r="E166" s="61"/>
      <c r="F166" s="61"/>
      <c r="G166" s="81">
        <f ca="1">G165*CRF_real</f>
        <v>0</v>
      </c>
      <c r="H166" s="3"/>
      <c r="I166" s="3"/>
      <c r="J166" s="3"/>
    </row>
    <row r="167" spans="3:10" x14ac:dyDescent="0.25">
      <c r="C167" s="3"/>
      <c r="D167" s="3"/>
      <c r="E167" s="3"/>
      <c r="F167" s="3"/>
      <c r="G167" s="3"/>
      <c r="H167" s="43"/>
      <c r="I167" s="3"/>
      <c r="J167" s="3"/>
    </row>
    <row r="168" spans="3:10" ht="15.75" x14ac:dyDescent="0.25">
      <c r="C168" s="58" t="s">
        <v>106</v>
      </c>
      <c r="D168" s="18"/>
      <c r="E168" s="18"/>
      <c r="F168" s="18"/>
      <c r="G168" s="19"/>
      <c r="H168" s="3"/>
      <c r="I168" s="3"/>
      <c r="J168" s="3"/>
    </row>
    <row r="169" spans="3:10" x14ac:dyDescent="0.25">
      <c r="C169" s="59" t="s">
        <v>24</v>
      </c>
      <c r="D169" s="54" t="s">
        <v>76</v>
      </c>
      <c r="E169" s="54"/>
      <c r="F169" s="54"/>
      <c r="G169" s="81">
        <f ca="1">SUM(D109:OFFSET(D109,0,analysis_period))+ SUM(D112:OFFSET(D112,0,analysis_period))</f>
        <v>0</v>
      </c>
      <c r="H169" s="3"/>
      <c r="I169" s="3"/>
      <c r="J169" s="3"/>
    </row>
    <row r="170" spans="3:10" x14ac:dyDescent="0.25">
      <c r="C170" s="25"/>
      <c r="D170" s="52" t="s">
        <v>107</v>
      </c>
      <c r="E170" s="52"/>
      <c r="F170" s="52"/>
      <c r="G170" s="81">
        <f ca="1">G169*CRF_real</f>
        <v>0</v>
      </c>
      <c r="H170" s="3"/>
      <c r="I170" s="3"/>
      <c r="J170" s="3"/>
    </row>
    <row r="171" spans="3:10" x14ac:dyDescent="0.25">
      <c r="C171" s="25"/>
      <c r="D171" s="52"/>
      <c r="E171" s="52"/>
      <c r="F171" s="52"/>
      <c r="G171" s="60"/>
      <c r="H171" s="3"/>
      <c r="I171" s="3"/>
      <c r="J171" s="3"/>
    </row>
    <row r="172" spans="3:10" x14ac:dyDescent="0.25">
      <c r="C172" s="59" t="s">
        <v>26</v>
      </c>
      <c r="D172" s="54" t="s">
        <v>108</v>
      </c>
      <c r="E172" s="54"/>
      <c r="F172" s="54"/>
      <c r="G172" s="81">
        <f ca="1">SUM(D109:OFFSET(D109,0,analysis_period))</f>
        <v>0</v>
      </c>
      <c r="H172" s="3"/>
      <c r="I172" s="3"/>
      <c r="J172" s="3"/>
    </row>
    <row r="173" spans="3:10" x14ac:dyDescent="0.25">
      <c r="C173" s="132"/>
      <c r="D173" s="61" t="s">
        <v>109</v>
      </c>
      <c r="E173" s="61"/>
      <c r="F173" s="61"/>
      <c r="G173" s="81">
        <f ca="1">G172*CRF_real</f>
        <v>0</v>
      </c>
      <c r="H173" s="3"/>
      <c r="I173" s="3"/>
      <c r="J173" s="3"/>
    </row>
    <row r="174" spans="3:10" x14ac:dyDescent="0.25">
      <c r="C174" s="3"/>
      <c r="D174" s="3"/>
      <c r="E174" s="3"/>
      <c r="F174" s="3"/>
      <c r="G174" s="43"/>
      <c r="H174" s="56"/>
      <c r="I174" s="3"/>
      <c r="J174" s="3"/>
    </row>
    <row r="175" spans="3:10" ht="15.75" x14ac:dyDescent="0.25">
      <c r="C175" s="58" t="s">
        <v>264</v>
      </c>
      <c r="D175" s="18"/>
      <c r="E175" s="18"/>
      <c r="F175" s="18"/>
      <c r="G175" s="19"/>
      <c r="H175" s="56"/>
      <c r="I175" s="3"/>
      <c r="J175" s="3"/>
    </row>
    <row r="176" spans="3:10" x14ac:dyDescent="0.25">
      <c r="C176" s="25"/>
      <c r="D176" s="54" t="s">
        <v>110</v>
      </c>
      <c r="E176" s="3"/>
      <c r="F176" s="3"/>
      <c r="G176" s="81">
        <f ca="1">SUM(D66:OFFSET(D66,0,analysis_period))</f>
        <v>0</v>
      </c>
      <c r="H176" s="56"/>
      <c r="I176" s="3"/>
      <c r="J176" s="3"/>
    </row>
    <row r="177" spans="3:64" x14ac:dyDescent="0.25">
      <c r="C177" s="20"/>
      <c r="D177" s="61" t="s">
        <v>111</v>
      </c>
      <c r="E177" s="61"/>
      <c r="F177" s="61"/>
      <c r="G177" s="81">
        <f ca="1">G176*CRF_real</f>
        <v>0</v>
      </c>
      <c r="H177" s="56"/>
      <c r="I177" s="3"/>
      <c r="J177" s="3"/>
    </row>
    <row r="178" spans="3:64" x14ac:dyDescent="0.25">
      <c r="C178" s="3"/>
      <c r="D178" s="3"/>
      <c r="E178" s="3"/>
      <c r="F178" s="3"/>
      <c r="G178" s="3"/>
      <c r="H178" s="3"/>
      <c r="I178" s="3"/>
      <c r="J178" s="3"/>
    </row>
    <row r="179" spans="3:64" ht="15.75" x14ac:dyDescent="0.25">
      <c r="C179" s="58" t="s">
        <v>263</v>
      </c>
      <c r="D179" s="18"/>
      <c r="E179" s="18"/>
      <c r="F179" s="18"/>
      <c r="G179" s="19"/>
      <c r="H179" s="3"/>
      <c r="I179" s="3"/>
      <c r="J179" s="3"/>
    </row>
    <row r="180" spans="3:64" x14ac:dyDescent="0.25">
      <c r="C180" s="20"/>
      <c r="D180" s="112" t="s">
        <v>68</v>
      </c>
      <c r="E180" s="21"/>
      <c r="F180" s="21"/>
      <c r="G180" s="89">
        <f ca="1">G129</f>
        <v>0</v>
      </c>
      <c r="H180" s="57"/>
      <c r="I180" s="3"/>
      <c r="J180" s="3"/>
    </row>
    <row r="183" spans="3:64" x14ac:dyDescent="0.25">
      <c r="D183" s="17" t="s">
        <v>51</v>
      </c>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9"/>
    </row>
    <row r="184" spans="3:64" ht="15.75" x14ac:dyDescent="0.25">
      <c r="C184" s="160" t="s">
        <v>112</v>
      </c>
      <c r="D184" s="32">
        <v>0</v>
      </c>
      <c r="E184" s="33">
        <v>1</v>
      </c>
      <c r="F184" s="33">
        <v>2</v>
      </c>
      <c r="G184" s="33">
        <v>3</v>
      </c>
      <c r="H184" s="33">
        <v>4</v>
      </c>
      <c r="I184" s="33">
        <v>5</v>
      </c>
      <c r="J184" s="33">
        <v>6</v>
      </c>
      <c r="K184" s="33">
        <v>7</v>
      </c>
      <c r="L184" s="33">
        <v>8</v>
      </c>
      <c r="M184" s="33">
        <v>9</v>
      </c>
      <c r="N184" s="33">
        <v>10</v>
      </c>
      <c r="O184" s="33">
        <v>11</v>
      </c>
      <c r="P184" s="33">
        <v>12</v>
      </c>
      <c r="Q184" s="33">
        <v>13</v>
      </c>
      <c r="R184" s="33">
        <v>14</v>
      </c>
      <c r="S184" s="33">
        <v>15</v>
      </c>
      <c r="T184" s="33">
        <v>16</v>
      </c>
      <c r="U184" s="33">
        <v>17</v>
      </c>
      <c r="V184" s="33">
        <v>18</v>
      </c>
      <c r="W184" s="33">
        <v>19</v>
      </c>
      <c r="X184" s="33">
        <v>20</v>
      </c>
      <c r="Y184" s="33">
        <v>21</v>
      </c>
      <c r="Z184" s="33">
        <v>22</v>
      </c>
      <c r="AA184" s="33">
        <v>23</v>
      </c>
      <c r="AB184" s="33">
        <v>24</v>
      </c>
      <c r="AC184" s="33">
        <v>25</v>
      </c>
      <c r="AD184" s="33">
        <v>26</v>
      </c>
      <c r="AE184" s="33">
        <v>27</v>
      </c>
      <c r="AF184" s="33">
        <v>28</v>
      </c>
      <c r="AG184" s="33">
        <v>29</v>
      </c>
      <c r="AH184" s="33">
        <v>30</v>
      </c>
      <c r="AI184" s="33">
        <v>31</v>
      </c>
      <c r="AJ184" s="33">
        <v>32</v>
      </c>
      <c r="AK184" s="33">
        <v>33</v>
      </c>
      <c r="AL184" s="33">
        <v>34</v>
      </c>
      <c r="AM184" s="33">
        <v>35</v>
      </c>
      <c r="AN184" s="33">
        <v>36</v>
      </c>
      <c r="AO184" s="33">
        <v>37</v>
      </c>
      <c r="AP184" s="33">
        <v>38</v>
      </c>
      <c r="AQ184" s="33">
        <v>39</v>
      </c>
      <c r="AR184" s="33">
        <v>40</v>
      </c>
      <c r="AS184" s="33">
        <v>41</v>
      </c>
      <c r="AT184" s="33">
        <v>42</v>
      </c>
      <c r="AU184" s="33">
        <v>43</v>
      </c>
      <c r="AV184" s="33">
        <v>44</v>
      </c>
      <c r="AW184" s="33">
        <v>45</v>
      </c>
      <c r="AX184" s="33">
        <v>46</v>
      </c>
      <c r="AY184" s="33">
        <v>47</v>
      </c>
      <c r="AZ184" s="33">
        <v>48</v>
      </c>
      <c r="BA184" s="33">
        <v>49</v>
      </c>
      <c r="BB184" s="33">
        <v>50</v>
      </c>
      <c r="BC184" s="33">
        <v>51</v>
      </c>
      <c r="BD184" s="33">
        <v>52</v>
      </c>
      <c r="BE184" s="33">
        <v>53</v>
      </c>
      <c r="BF184" s="33">
        <v>54</v>
      </c>
      <c r="BG184" s="33">
        <v>55</v>
      </c>
      <c r="BH184" s="33">
        <v>56</v>
      </c>
      <c r="BI184" s="33">
        <v>57</v>
      </c>
      <c r="BJ184" s="33">
        <v>58</v>
      </c>
      <c r="BK184" s="33">
        <v>59</v>
      </c>
      <c r="BL184" s="146">
        <v>60</v>
      </c>
    </row>
    <row r="185" spans="3:64" x14ac:dyDescent="0.25">
      <c r="C185" s="84" t="s">
        <v>113</v>
      </c>
      <c r="D185" s="123"/>
      <c r="E185" s="124">
        <f t="shared" ref="E185:AJ185" si="28">IF(E184&lt;=analysis_period,$G$154,"")</f>
        <v>0</v>
      </c>
      <c r="F185" s="124">
        <f t="shared" si="28"/>
        <v>0</v>
      </c>
      <c r="G185" s="124">
        <f t="shared" si="28"/>
        <v>0</v>
      </c>
      <c r="H185" s="124">
        <f t="shared" si="28"/>
        <v>0</v>
      </c>
      <c r="I185" s="124">
        <f t="shared" si="28"/>
        <v>0</v>
      </c>
      <c r="J185" s="124">
        <f t="shared" si="28"/>
        <v>0</v>
      </c>
      <c r="K185" s="124">
        <f t="shared" si="28"/>
        <v>0</v>
      </c>
      <c r="L185" s="124">
        <f t="shared" si="28"/>
        <v>0</v>
      </c>
      <c r="M185" s="124">
        <f t="shared" si="28"/>
        <v>0</v>
      </c>
      <c r="N185" s="124">
        <f t="shared" si="28"/>
        <v>0</v>
      </c>
      <c r="O185" s="124">
        <f t="shared" si="28"/>
        <v>0</v>
      </c>
      <c r="P185" s="124">
        <f t="shared" si="28"/>
        <v>0</v>
      </c>
      <c r="Q185" s="124">
        <f t="shared" si="28"/>
        <v>0</v>
      </c>
      <c r="R185" s="124">
        <f t="shared" si="28"/>
        <v>0</v>
      </c>
      <c r="S185" s="124">
        <f t="shared" si="28"/>
        <v>0</v>
      </c>
      <c r="T185" s="124" t="str">
        <f t="shared" si="28"/>
        <v/>
      </c>
      <c r="U185" s="124" t="str">
        <f t="shared" si="28"/>
        <v/>
      </c>
      <c r="V185" s="124" t="str">
        <f t="shared" si="28"/>
        <v/>
      </c>
      <c r="W185" s="124" t="str">
        <f t="shared" si="28"/>
        <v/>
      </c>
      <c r="X185" s="124" t="str">
        <f t="shared" si="28"/>
        <v/>
      </c>
      <c r="Y185" s="124" t="str">
        <f t="shared" si="28"/>
        <v/>
      </c>
      <c r="Z185" s="124" t="str">
        <f t="shared" si="28"/>
        <v/>
      </c>
      <c r="AA185" s="124" t="str">
        <f t="shared" si="28"/>
        <v/>
      </c>
      <c r="AB185" s="124" t="str">
        <f t="shared" si="28"/>
        <v/>
      </c>
      <c r="AC185" s="124" t="str">
        <f t="shared" si="28"/>
        <v/>
      </c>
      <c r="AD185" s="124" t="str">
        <f t="shared" si="28"/>
        <v/>
      </c>
      <c r="AE185" s="124" t="str">
        <f t="shared" si="28"/>
        <v/>
      </c>
      <c r="AF185" s="124" t="str">
        <f t="shared" si="28"/>
        <v/>
      </c>
      <c r="AG185" s="124" t="str">
        <f t="shared" si="28"/>
        <v/>
      </c>
      <c r="AH185" s="124" t="str">
        <f t="shared" si="28"/>
        <v/>
      </c>
      <c r="AI185" s="124" t="str">
        <f t="shared" si="28"/>
        <v/>
      </c>
      <c r="AJ185" s="124" t="str">
        <f t="shared" si="28"/>
        <v/>
      </c>
      <c r="AK185" s="124" t="str">
        <f t="shared" ref="AK185:BB185" si="29">IF(AK184&lt;=analysis_period,$G$154,"")</f>
        <v/>
      </c>
      <c r="AL185" s="124" t="str">
        <f t="shared" si="29"/>
        <v/>
      </c>
      <c r="AM185" s="124" t="str">
        <f t="shared" si="29"/>
        <v/>
      </c>
      <c r="AN185" s="124" t="str">
        <f t="shared" si="29"/>
        <v/>
      </c>
      <c r="AO185" s="124" t="str">
        <f t="shared" si="29"/>
        <v/>
      </c>
      <c r="AP185" s="124" t="str">
        <f t="shared" si="29"/>
        <v/>
      </c>
      <c r="AQ185" s="124" t="str">
        <f t="shared" si="29"/>
        <v/>
      </c>
      <c r="AR185" s="124" t="str">
        <f t="shared" si="29"/>
        <v/>
      </c>
      <c r="AS185" s="124" t="str">
        <f t="shared" si="29"/>
        <v/>
      </c>
      <c r="AT185" s="124" t="str">
        <f t="shared" si="29"/>
        <v/>
      </c>
      <c r="AU185" s="124" t="str">
        <f t="shared" si="29"/>
        <v/>
      </c>
      <c r="AV185" s="124" t="str">
        <f t="shared" si="29"/>
        <v/>
      </c>
      <c r="AW185" s="124" t="str">
        <f t="shared" si="29"/>
        <v/>
      </c>
      <c r="AX185" s="124" t="str">
        <f t="shared" si="29"/>
        <v/>
      </c>
      <c r="AY185" s="124" t="str">
        <f t="shared" si="29"/>
        <v/>
      </c>
      <c r="AZ185" s="124" t="str">
        <f t="shared" si="29"/>
        <v/>
      </c>
      <c r="BA185" s="124" t="str">
        <f t="shared" si="29"/>
        <v/>
      </c>
      <c r="BB185" s="124" t="str">
        <f t="shared" si="29"/>
        <v/>
      </c>
      <c r="BC185" s="124" t="str">
        <f t="shared" ref="BC185:BL185" si="30">IF(BC184&lt;=analysis_period,$G$154,"")</f>
        <v/>
      </c>
      <c r="BD185" s="124" t="str">
        <f t="shared" si="30"/>
        <v/>
      </c>
      <c r="BE185" s="124" t="str">
        <f t="shared" si="30"/>
        <v/>
      </c>
      <c r="BF185" s="124" t="str">
        <f t="shared" si="30"/>
        <v/>
      </c>
      <c r="BG185" s="124" t="str">
        <f t="shared" si="30"/>
        <v/>
      </c>
      <c r="BH185" s="124" t="str">
        <f t="shared" si="30"/>
        <v/>
      </c>
      <c r="BI185" s="124" t="str">
        <f t="shared" si="30"/>
        <v/>
      </c>
      <c r="BJ185" s="124" t="str">
        <f t="shared" si="30"/>
        <v/>
      </c>
      <c r="BK185" s="124" t="str">
        <f t="shared" si="30"/>
        <v/>
      </c>
      <c r="BL185" s="125" t="str">
        <f t="shared" si="30"/>
        <v/>
      </c>
    </row>
    <row r="186" spans="3:64" x14ac:dyDescent="0.25">
      <c r="C186" s="84" t="s">
        <v>114</v>
      </c>
      <c r="D186" s="129"/>
      <c r="E186" s="130">
        <f t="shared" ref="E186:AJ186" si="31">IF(E184&lt;=analysis_period,$G$157,"")</f>
        <v>0</v>
      </c>
      <c r="F186" s="130">
        <f t="shared" si="31"/>
        <v>0</v>
      </c>
      <c r="G186" s="130">
        <f t="shared" si="31"/>
        <v>0</v>
      </c>
      <c r="H186" s="130">
        <f t="shared" si="31"/>
        <v>0</v>
      </c>
      <c r="I186" s="130">
        <f t="shared" si="31"/>
        <v>0</v>
      </c>
      <c r="J186" s="130">
        <f t="shared" si="31"/>
        <v>0</v>
      </c>
      <c r="K186" s="130">
        <f t="shared" si="31"/>
        <v>0</v>
      </c>
      <c r="L186" s="130">
        <f t="shared" si="31"/>
        <v>0</v>
      </c>
      <c r="M186" s="130">
        <f t="shared" si="31"/>
        <v>0</v>
      </c>
      <c r="N186" s="130">
        <f t="shared" si="31"/>
        <v>0</v>
      </c>
      <c r="O186" s="130">
        <f t="shared" si="31"/>
        <v>0</v>
      </c>
      <c r="P186" s="130">
        <f t="shared" si="31"/>
        <v>0</v>
      </c>
      <c r="Q186" s="130">
        <f t="shared" si="31"/>
        <v>0</v>
      </c>
      <c r="R186" s="130">
        <f t="shared" si="31"/>
        <v>0</v>
      </c>
      <c r="S186" s="130">
        <f t="shared" si="31"/>
        <v>0</v>
      </c>
      <c r="T186" s="130" t="str">
        <f t="shared" si="31"/>
        <v/>
      </c>
      <c r="U186" s="130" t="str">
        <f t="shared" si="31"/>
        <v/>
      </c>
      <c r="V186" s="130" t="str">
        <f t="shared" si="31"/>
        <v/>
      </c>
      <c r="W186" s="130" t="str">
        <f t="shared" si="31"/>
        <v/>
      </c>
      <c r="X186" s="130" t="str">
        <f t="shared" si="31"/>
        <v/>
      </c>
      <c r="Y186" s="130" t="str">
        <f t="shared" si="31"/>
        <v/>
      </c>
      <c r="Z186" s="130" t="str">
        <f t="shared" si="31"/>
        <v/>
      </c>
      <c r="AA186" s="130" t="str">
        <f t="shared" si="31"/>
        <v/>
      </c>
      <c r="AB186" s="130" t="str">
        <f t="shared" si="31"/>
        <v/>
      </c>
      <c r="AC186" s="130" t="str">
        <f t="shared" si="31"/>
        <v/>
      </c>
      <c r="AD186" s="130" t="str">
        <f t="shared" si="31"/>
        <v/>
      </c>
      <c r="AE186" s="130" t="str">
        <f t="shared" si="31"/>
        <v/>
      </c>
      <c r="AF186" s="130" t="str">
        <f t="shared" si="31"/>
        <v/>
      </c>
      <c r="AG186" s="130" t="str">
        <f t="shared" si="31"/>
        <v/>
      </c>
      <c r="AH186" s="130" t="str">
        <f t="shared" si="31"/>
        <v/>
      </c>
      <c r="AI186" s="130" t="str">
        <f t="shared" si="31"/>
        <v/>
      </c>
      <c r="AJ186" s="130" t="str">
        <f t="shared" si="31"/>
        <v/>
      </c>
      <c r="AK186" s="130" t="str">
        <f t="shared" ref="AK186:BB186" si="32">IF(AK184&lt;=analysis_period,$G$157,"")</f>
        <v/>
      </c>
      <c r="AL186" s="130" t="str">
        <f t="shared" si="32"/>
        <v/>
      </c>
      <c r="AM186" s="130" t="str">
        <f t="shared" si="32"/>
        <v/>
      </c>
      <c r="AN186" s="130" t="str">
        <f t="shared" si="32"/>
        <v/>
      </c>
      <c r="AO186" s="130" t="str">
        <f t="shared" si="32"/>
        <v/>
      </c>
      <c r="AP186" s="130" t="str">
        <f t="shared" si="32"/>
        <v/>
      </c>
      <c r="AQ186" s="130" t="str">
        <f t="shared" si="32"/>
        <v/>
      </c>
      <c r="AR186" s="130" t="str">
        <f t="shared" si="32"/>
        <v/>
      </c>
      <c r="AS186" s="130" t="str">
        <f t="shared" si="32"/>
        <v/>
      </c>
      <c r="AT186" s="130" t="str">
        <f t="shared" si="32"/>
        <v/>
      </c>
      <c r="AU186" s="130" t="str">
        <f t="shared" si="32"/>
        <v/>
      </c>
      <c r="AV186" s="130" t="str">
        <f t="shared" si="32"/>
        <v/>
      </c>
      <c r="AW186" s="130" t="str">
        <f t="shared" si="32"/>
        <v/>
      </c>
      <c r="AX186" s="130" t="str">
        <f t="shared" si="32"/>
        <v/>
      </c>
      <c r="AY186" s="130" t="str">
        <f t="shared" si="32"/>
        <v/>
      </c>
      <c r="AZ186" s="130" t="str">
        <f t="shared" si="32"/>
        <v/>
      </c>
      <c r="BA186" s="130" t="str">
        <f t="shared" si="32"/>
        <v/>
      </c>
      <c r="BB186" s="130" t="str">
        <f t="shared" si="32"/>
        <v/>
      </c>
      <c r="BC186" s="130" t="str">
        <f t="shared" ref="BC186:BL186" si="33">IF(BC184&lt;=analysis_period,$G$157,"")</f>
        <v/>
      </c>
      <c r="BD186" s="130" t="str">
        <f t="shared" si="33"/>
        <v/>
      </c>
      <c r="BE186" s="130" t="str">
        <f t="shared" si="33"/>
        <v/>
      </c>
      <c r="BF186" s="130" t="str">
        <f t="shared" si="33"/>
        <v/>
      </c>
      <c r="BG186" s="130" t="str">
        <f t="shared" si="33"/>
        <v/>
      </c>
      <c r="BH186" s="130" t="str">
        <f t="shared" si="33"/>
        <v/>
      </c>
      <c r="BI186" s="130" t="str">
        <f t="shared" si="33"/>
        <v/>
      </c>
      <c r="BJ186" s="130" t="str">
        <f t="shared" si="33"/>
        <v/>
      </c>
      <c r="BK186" s="130" t="str">
        <f t="shared" si="33"/>
        <v/>
      </c>
      <c r="BL186" s="131" t="str">
        <f t="shared" si="33"/>
        <v/>
      </c>
    </row>
    <row r="187" spans="3:64" x14ac:dyDescent="0.25">
      <c r="C187" s="84" t="s">
        <v>115</v>
      </c>
      <c r="D187" s="126"/>
      <c r="E187" s="127">
        <f t="shared" ref="E187:AJ187" ca="1" si="34">IF(E184&lt;=analysis_period,$G$166,"")</f>
        <v>0</v>
      </c>
      <c r="F187" s="127">
        <f t="shared" ca="1" si="34"/>
        <v>0</v>
      </c>
      <c r="G187" s="127">
        <f t="shared" ca="1" si="34"/>
        <v>0</v>
      </c>
      <c r="H187" s="127">
        <f t="shared" ca="1" si="34"/>
        <v>0</v>
      </c>
      <c r="I187" s="127">
        <f t="shared" ca="1" si="34"/>
        <v>0</v>
      </c>
      <c r="J187" s="127">
        <f t="shared" ca="1" si="34"/>
        <v>0</v>
      </c>
      <c r="K187" s="127">
        <f t="shared" ca="1" si="34"/>
        <v>0</v>
      </c>
      <c r="L187" s="127">
        <f t="shared" ca="1" si="34"/>
        <v>0</v>
      </c>
      <c r="M187" s="127">
        <f t="shared" ca="1" si="34"/>
        <v>0</v>
      </c>
      <c r="N187" s="127">
        <f t="shared" ca="1" si="34"/>
        <v>0</v>
      </c>
      <c r="O187" s="127">
        <f t="shared" ca="1" si="34"/>
        <v>0</v>
      </c>
      <c r="P187" s="127">
        <f t="shared" ca="1" si="34"/>
        <v>0</v>
      </c>
      <c r="Q187" s="127">
        <f t="shared" ca="1" si="34"/>
        <v>0</v>
      </c>
      <c r="R187" s="127">
        <f t="shared" ca="1" si="34"/>
        <v>0</v>
      </c>
      <c r="S187" s="127">
        <f t="shared" ca="1" si="34"/>
        <v>0</v>
      </c>
      <c r="T187" s="127" t="str">
        <f t="shared" si="34"/>
        <v/>
      </c>
      <c r="U187" s="127" t="str">
        <f t="shared" si="34"/>
        <v/>
      </c>
      <c r="V187" s="127" t="str">
        <f t="shared" si="34"/>
        <v/>
      </c>
      <c r="W187" s="127" t="str">
        <f t="shared" si="34"/>
        <v/>
      </c>
      <c r="X187" s="127" t="str">
        <f t="shared" si="34"/>
        <v/>
      </c>
      <c r="Y187" s="127" t="str">
        <f t="shared" si="34"/>
        <v/>
      </c>
      <c r="Z187" s="127" t="str">
        <f t="shared" si="34"/>
        <v/>
      </c>
      <c r="AA187" s="127" t="str">
        <f t="shared" si="34"/>
        <v/>
      </c>
      <c r="AB187" s="127" t="str">
        <f t="shared" si="34"/>
        <v/>
      </c>
      <c r="AC187" s="127" t="str">
        <f t="shared" si="34"/>
        <v/>
      </c>
      <c r="AD187" s="127" t="str">
        <f t="shared" si="34"/>
        <v/>
      </c>
      <c r="AE187" s="127" t="str">
        <f t="shared" si="34"/>
        <v/>
      </c>
      <c r="AF187" s="127" t="str">
        <f t="shared" si="34"/>
        <v/>
      </c>
      <c r="AG187" s="127" t="str">
        <f t="shared" si="34"/>
        <v/>
      </c>
      <c r="AH187" s="127" t="str">
        <f t="shared" si="34"/>
        <v/>
      </c>
      <c r="AI187" s="127" t="str">
        <f t="shared" si="34"/>
        <v/>
      </c>
      <c r="AJ187" s="127" t="str">
        <f t="shared" si="34"/>
        <v/>
      </c>
      <c r="AK187" s="127" t="str">
        <f t="shared" ref="AK187:BB187" si="35">IF(AK184&lt;=analysis_period,$G$166,"")</f>
        <v/>
      </c>
      <c r="AL187" s="127" t="str">
        <f t="shared" si="35"/>
        <v/>
      </c>
      <c r="AM187" s="127" t="str">
        <f t="shared" si="35"/>
        <v/>
      </c>
      <c r="AN187" s="127" t="str">
        <f t="shared" si="35"/>
        <v/>
      </c>
      <c r="AO187" s="127" t="str">
        <f t="shared" si="35"/>
        <v/>
      </c>
      <c r="AP187" s="127" t="str">
        <f t="shared" si="35"/>
        <v/>
      </c>
      <c r="AQ187" s="127" t="str">
        <f t="shared" si="35"/>
        <v/>
      </c>
      <c r="AR187" s="127" t="str">
        <f t="shared" si="35"/>
        <v/>
      </c>
      <c r="AS187" s="127" t="str">
        <f t="shared" si="35"/>
        <v/>
      </c>
      <c r="AT187" s="127" t="str">
        <f t="shared" si="35"/>
        <v/>
      </c>
      <c r="AU187" s="127" t="str">
        <f t="shared" si="35"/>
        <v/>
      </c>
      <c r="AV187" s="127" t="str">
        <f t="shared" si="35"/>
        <v/>
      </c>
      <c r="AW187" s="127" t="str">
        <f t="shared" si="35"/>
        <v/>
      </c>
      <c r="AX187" s="127" t="str">
        <f t="shared" si="35"/>
        <v/>
      </c>
      <c r="AY187" s="127" t="str">
        <f t="shared" si="35"/>
        <v/>
      </c>
      <c r="AZ187" s="127" t="str">
        <f t="shared" si="35"/>
        <v/>
      </c>
      <c r="BA187" s="127" t="str">
        <f t="shared" si="35"/>
        <v/>
      </c>
      <c r="BB187" s="127" t="str">
        <f t="shared" si="35"/>
        <v/>
      </c>
      <c r="BC187" s="127" t="str">
        <f t="shared" ref="BC187:BL187" si="36">IF(BC184&lt;=analysis_period,$G$166,"")</f>
        <v/>
      </c>
      <c r="BD187" s="127" t="str">
        <f t="shared" si="36"/>
        <v/>
      </c>
      <c r="BE187" s="127" t="str">
        <f t="shared" si="36"/>
        <v/>
      </c>
      <c r="BF187" s="127" t="str">
        <f t="shared" si="36"/>
        <v/>
      </c>
      <c r="BG187" s="127" t="str">
        <f t="shared" si="36"/>
        <v/>
      </c>
      <c r="BH187" s="127" t="str">
        <f t="shared" si="36"/>
        <v/>
      </c>
      <c r="BI187" s="127" t="str">
        <f t="shared" si="36"/>
        <v/>
      </c>
      <c r="BJ187" s="127" t="str">
        <f t="shared" si="36"/>
        <v/>
      </c>
      <c r="BK187" s="127" t="str">
        <f t="shared" si="36"/>
        <v/>
      </c>
      <c r="BL187" s="128" t="str">
        <f t="shared" si="36"/>
        <v/>
      </c>
    </row>
    <row r="188" spans="3:64" x14ac:dyDescent="0.25">
      <c r="C188" s="84" t="s">
        <v>116</v>
      </c>
      <c r="D188" s="123"/>
      <c r="E188" s="124">
        <f t="shared" ref="E188:AJ188" ca="1" si="37">IF(E184&lt;=analysis_period,$G$170,"")</f>
        <v>0</v>
      </c>
      <c r="F188" s="124">
        <f t="shared" ca="1" si="37"/>
        <v>0</v>
      </c>
      <c r="G188" s="124">
        <f t="shared" ca="1" si="37"/>
        <v>0</v>
      </c>
      <c r="H188" s="124">
        <f t="shared" ca="1" si="37"/>
        <v>0</v>
      </c>
      <c r="I188" s="124">
        <f t="shared" ca="1" si="37"/>
        <v>0</v>
      </c>
      <c r="J188" s="124">
        <f t="shared" ca="1" si="37"/>
        <v>0</v>
      </c>
      <c r="K188" s="124">
        <f t="shared" ca="1" si="37"/>
        <v>0</v>
      </c>
      <c r="L188" s="124">
        <f t="shared" ca="1" si="37"/>
        <v>0</v>
      </c>
      <c r="M188" s="124">
        <f t="shared" ca="1" si="37"/>
        <v>0</v>
      </c>
      <c r="N188" s="124">
        <f t="shared" ca="1" si="37"/>
        <v>0</v>
      </c>
      <c r="O188" s="124">
        <f t="shared" ca="1" si="37"/>
        <v>0</v>
      </c>
      <c r="P188" s="124">
        <f t="shared" ca="1" si="37"/>
        <v>0</v>
      </c>
      <c r="Q188" s="124">
        <f t="shared" ca="1" si="37"/>
        <v>0</v>
      </c>
      <c r="R188" s="124">
        <f t="shared" ca="1" si="37"/>
        <v>0</v>
      </c>
      <c r="S188" s="124">
        <f t="shared" ca="1" si="37"/>
        <v>0</v>
      </c>
      <c r="T188" s="124" t="str">
        <f t="shared" si="37"/>
        <v/>
      </c>
      <c r="U188" s="124" t="str">
        <f t="shared" si="37"/>
        <v/>
      </c>
      <c r="V188" s="124" t="str">
        <f t="shared" si="37"/>
        <v/>
      </c>
      <c r="W188" s="124" t="str">
        <f t="shared" si="37"/>
        <v/>
      </c>
      <c r="X188" s="124" t="str">
        <f t="shared" si="37"/>
        <v/>
      </c>
      <c r="Y188" s="124" t="str">
        <f t="shared" si="37"/>
        <v/>
      </c>
      <c r="Z188" s="124" t="str">
        <f t="shared" si="37"/>
        <v/>
      </c>
      <c r="AA188" s="124" t="str">
        <f t="shared" si="37"/>
        <v/>
      </c>
      <c r="AB188" s="124" t="str">
        <f t="shared" si="37"/>
        <v/>
      </c>
      <c r="AC188" s="124" t="str">
        <f t="shared" si="37"/>
        <v/>
      </c>
      <c r="AD188" s="124" t="str">
        <f t="shared" si="37"/>
        <v/>
      </c>
      <c r="AE188" s="124" t="str">
        <f t="shared" si="37"/>
        <v/>
      </c>
      <c r="AF188" s="124" t="str">
        <f t="shared" si="37"/>
        <v/>
      </c>
      <c r="AG188" s="124" t="str">
        <f t="shared" si="37"/>
        <v/>
      </c>
      <c r="AH188" s="124" t="str">
        <f t="shared" si="37"/>
        <v/>
      </c>
      <c r="AI188" s="124" t="str">
        <f t="shared" si="37"/>
        <v/>
      </c>
      <c r="AJ188" s="124" t="str">
        <f t="shared" si="37"/>
        <v/>
      </c>
      <c r="AK188" s="124" t="str">
        <f t="shared" ref="AK188:BB188" si="38">IF(AK184&lt;=analysis_period,$G$170,"")</f>
        <v/>
      </c>
      <c r="AL188" s="124" t="str">
        <f t="shared" si="38"/>
        <v/>
      </c>
      <c r="AM188" s="124" t="str">
        <f t="shared" si="38"/>
        <v/>
      </c>
      <c r="AN188" s="124" t="str">
        <f t="shared" si="38"/>
        <v/>
      </c>
      <c r="AO188" s="124" t="str">
        <f t="shared" si="38"/>
        <v/>
      </c>
      <c r="AP188" s="124" t="str">
        <f t="shared" si="38"/>
        <v/>
      </c>
      <c r="AQ188" s="124" t="str">
        <f t="shared" si="38"/>
        <v/>
      </c>
      <c r="AR188" s="124" t="str">
        <f t="shared" si="38"/>
        <v/>
      </c>
      <c r="AS188" s="124" t="str">
        <f t="shared" si="38"/>
        <v/>
      </c>
      <c r="AT188" s="124" t="str">
        <f t="shared" si="38"/>
        <v/>
      </c>
      <c r="AU188" s="124" t="str">
        <f t="shared" si="38"/>
        <v/>
      </c>
      <c r="AV188" s="124" t="str">
        <f t="shared" si="38"/>
        <v/>
      </c>
      <c r="AW188" s="124" t="str">
        <f t="shared" si="38"/>
        <v/>
      </c>
      <c r="AX188" s="124" t="str">
        <f t="shared" si="38"/>
        <v/>
      </c>
      <c r="AY188" s="124" t="str">
        <f t="shared" si="38"/>
        <v/>
      </c>
      <c r="AZ188" s="124" t="str">
        <f t="shared" si="38"/>
        <v/>
      </c>
      <c r="BA188" s="124" t="str">
        <f t="shared" si="38"/>
        <v/>
      </c>
      <c r="BB188" s="124" t="str">
        <f t="shared" si="38"/>
        <v/>
      </c>
      <c r="BC188" s="124" t="str">
        <f t="shared" ref="BC188:BL188" si="39">IF(BC184&lt;=analysis_period,$G$170,"")</f>
        <v/>
      </c>
      <c r="BD188" s="124" t="str">
        <f t="shared" si="39"/>
        <v/>
      </c>
      <c r="BE188" s="124" t="str">
        <f t="shared" si="39"/>
        <v/>
      </c>
      <c r="BF188" s="124" t="str">
        <f t="shared" si="39"/>
        <v/>
      </c>
      <c r="BG188" s="124" t="str">
        <f t="shared" si="39"/>
        <v/>
      </c>
      <c r="BH188" s="124" t="str">
        <f t="shared" si="39"/>
        <v/>
      </c>
      <c r="BI188" s="124" t="str">
        <f t="shared" si="39"/>
        <v/>
      </c>
      <c r="BJ188" s="124" t="str">
        <f t="shared" si="39"/>
        <v/>
      </c>
      <c r="BK188" s="124" t="str">
        <f t="shared" si="39"/>
        <v/>
      </c>
      <c r="BL188" s="125" t="str">
        <f t="shared" si="39"/>
        <v/>
      </c>
    </row>
    <row r="189" spans="3:64" x14ac:dyDescent="0.25">
      <c r="C189" s="84" t="s">
        <v>260</v>
      </c>
      <c r="D189" s="129"/>
      <c r="E189" s="130">
        <f t="shared" ref="E189:AJ189" ca="1" si="40">IF(E184&lt;=analysis_period,$G$173,"")</f>
        <v>0</v>
      </c>
      <c r="F189" s="130">
        <f t="shared" ca="1" si="40"/>
        <v>0</v>
      </c>
      <c r="G189" s="130">
        <f t="shared" ca="1" si="40"/>
        <v>0</v>
      </c>
      <c r="H189" s="130">
        <f t="shared" ca="1" si="40"/>
        <v>0</v>
      </c>
      <c r="I189" s="130">
        <f t="shared" ca="1" si="40"/>
        <v>0</v>
      </c>
      <c r="J189" s="130">
        <f t="shared" ca="1" si="40"/>
        <v>0</v>
      </c>
      <c r="K189" s="130">
        <f t="shared" ca="1" si="40"/>
        <v>0</v>
      </c>
      <c r="L189" s="130">
        <f t="shared" ca="1" si="40"/>
        <v>0</v>
      </c>
      <c r="M189" s="130">
        <f t="shared" ca="1" si="40"/>
        <v>0</v>
      </c>
      <c r="N189" s="130">
        <f t="shared" ca="1" si="40"/>
        <v>0</v>
      </c>
      <c r="O189" s="130">
        <f t="shared" ca="1" si="40"/>
        <v>0</v>
      </c>
      <c r="P189" s="130">
        <f t="shared" ca="1" si="40"/>
        <v>0</v>
      </c>
      <c r="Q189" s="130">
        <f t="shared" ca="1" si="40"/>
        <v>0</v>
      </c>
      <c r="R189" s="130">
        <f t="shared" ca="1" si="40"/>
        <v>0</v>
      </c>
      <c r="S189" s="130">
        <f t="shared" ca="1" si="40"/>
        <v>0</v>
      </c>
      <c r="T189" s="130" t="str">
        <f t="shared" si="40"/>
        <v/>
      </c>
      <c r="U189" s="130" t="str">
        <f t="shared" si="40"/>
        <v/>
      </c>
      <c r="V189" s="130" t="str">
        <f t="shared" si="40"/>
        <v/>
      </c>
      <c r="W189" s="130" t="str">
        <f t="shared" si="40"/>
        <v/>
      </c>
      <c r="X189" s="130" t="str">
        <f t="shared" si="40"/>
        <v/>
      </c>
      <c r="Y189" s="130" t="str">
        <f t="shared" si="40"/>
        <v/>
      </c>
      <c r="Z189" s="130" t="str">
        <f t="shared" si="40"/>
        <v/>
      </c>
      <c r="AA189" s="130" t="str">
        <f t="shared" si="40"/>
        <v/>
      </c>
      <c r="AB189" s="130" t="str">
        <f t="shared" si="40"/>
        <v/>
      </c>
      <c r="AC189" s="130" t="str">
        <f t="shared" si="40"/>
        <v/>
      </c>
      <c r="AD189" s="130" t="str">
        <f t="shared" si="40"/>
        <v/>
      </c>
      <c r="AE189" s="130" t="str">
        <f t="shared" si="40"/>
        <v/>
      </c>
      <c r="AF189" s="130" t="str">
        <f t="shared" si="40"/>
        <v/>
      </c>
      <c r="AG189" s="130" t="str">
        <f t="shared" si="40"/>
        <v/>
      </c>
      <c r="AH189" s="130" t="str">
        <f t="shared" si="40"/>
        <v/>
      </c>
      <c r="AI189" s="130" t="str">
        <f t="shared" si="40"/>
        <v/>
      </c>
      <c r="AJ189" s="130" t="str">
        <f t="shared" si="40"/>
        <v/>
      </c>
      <c r="AK189" s="130" t="str">
        <f t="shared" ref="AK189:BB189" si="41">IF(AK184&lt;=analysis_period,$G$173,"")</f>
        <v/>
      </c>
      <c r="AL189" s="130" t="str">
        <f t="shared" si="41"/>
        <v/>
      </c>
      <c r="AM189" s="130" t="str">
        <f t="shared" si="41"/>
        <v/>
      </c>
      <c r="AN189" s="130" t="str">
        <f t="shared" si="41"/>
        <v/>
      </c>
      <c r="AO189" s="130" t="str">
        <f t="shared" si="41"/>
        <v/>
      </c>
      <c r="AP189" s="130" t="str">
        <f t="shared" si="41"/>
        <v/>
      </c>
      <c r="AQ189" s="130" t="str">
        <f t="shared" si="41"/>
        <v/>
      </c>
      <c r="AR189" s="130" t="str">
        <f t="shared" si="41"/>
        <v/>
      </c>
      <c r="AS189" s="130" t="str">
        <f t="shared" si="41"/>
        <v/>
      </c>
      <c r="AT189" s="130" t="str">
        <f t="shared" si="41"/>
        <v/>
      </c>
      <c r="AU189" s="130" t="str">
        <f t="shared" si="41"/>
        <v/>
      </c>
      <c r="AV189" s="130" t="str">
        <f t="shared" si="41"/>
        <v/>
      </c>
      <c r="AW189" s="130" t="str">
        <f t="shared" si="41"/>
        <v/>
      </c>
      <c r="AX189" s="130" t="str">
        <f t="shared" si="41"/>
        <v/>
      </c>
      <c r="AY189" s="130" t="str">
        <f t="shared" si="41"/>
        <v/>
      </c>
      <c r="AZ189" s="130" t="str">
        <f t="shared" si="41"/>
        <v/>
      </c>
      <c r="BA189" s="130" t="str">
        <f t="shared" si="41"/>
        <v/>
      </c>
      <c r="BB189" s="130" t="str">
        <f t="shared" si="41"/>
        <v/>
      </c>
      <c r="BC189" s="130" t="str">
        <f t="shared" ref="BC189:BL189" si="42">IF(BC184&lt;=analysis_period,$G$173,"")</f>
        <v/>
      </c>
      <c r="BD189" s="130" t="str">
        <f t="shared" si="42"/>
        <v/>
      </c>
      <c r="BE189" s="130" t="str">
        <f t="shared" si="42"/>
        <v/>
      </c>
      <c r="BF189" s="130" t="str">
        <f t="shared" si="42"/>
        <v/>
      </c>
      <c r="BG189" s="130" t="str">
        <f t="shared" si="42"/>
        <v/>
      </c>
      <c r="BH189" s="130" t="str">
        <f t="shared" si="42"/>
        <v/>
      </c>
      <c r="BI189" s="130" t="str">
        <f t="shared" si="42"/>
        <v/>
      </c>
      <c r="BJ189" s="130" t="str">
        <f t="shared" si="42"/>
        <v/>
      </c>
      <c r="BK189" s="130" t="str">
        <f t="shared" si="42"/>
        <v/>
      </c>
      <c r="BL189" s="131" t="str">
        <f t="shared" si="42"/>
        <v/>
      </c>
    </row>
    <row r="190" spans="3:64" x14ac:dyDescent="0.25">
      <c r="C190" s="84" t="s">
        <v>117</v>
      </c>
      <c r="D190" s="129"/>
      <c r="E190" s="130">
        <f t="shared" ref="E190:AJ190" ca="1" si="43">IF(E184&lt;=analysis_period,$G$177,"")</f>
        <v>0</v>
      </c>
      <c r="F190" s="130">
        <f t="shared" ca="1" si="43"/>
        <v>0</v>
      </c>
      <c r="G190" s="130">
        <f t="shared" ca="1" si="43"/>
        <v>0</v>
      </c>
      <c r="H190" s="130">
        <f t="shared" ca="1" si="43"/>
        <v>0</v>
      </c>
      <c r="I190" s="130">
        <f t="shared" ca="1" si="43"/>
        <v>0</v>
      </c>
      <c r="J190" s="130">
        <f t="shared" ca="1" si="43"/>
        <v>0</v>
      </c>
      <c r="K190" s="130">
        <f t="shared" ca="1" si="43"/>
        <v>0</v>
      </c>
      <c r="L190" s="130">
        <f t="shared" ca="1" si="43"/>
        <v>0</v>
      </c>
      <c r="M190" s="130">
        <f t="shared" ca="1" si="43"/>
        <v>0</v>
      </c>
      <c r="N190" s="130">
        <f t="shared" ca="1" si="43"/>
        <v>0</v>
      </c>
      <c r="O190" s="130">
        <f t="shared" ca="1" si="43"/>
        <v>0</v>
      </c>
      <c r="P190" s="130">
        <f t="shared" ca="1" si="43"/>
        <v>0</v>
      </c>
      <c r="Q190" s="130">
        <f t="shared" ca="1" si="43"/>
        <v>0</v>
      </c>
      <c r="R190" s="130">
        <f t="shared" ca="1" si="43"/>
        <v>0</v>
      </c>
      <c r="S190" s="130">
        <f t="shared" ca="1" si="43"/>
        <v>0</v>
      </c>
      <c r="T190" s="130" t="str">
        <f t="shared" si="43"/>
        <v/>
      </c>
      <c r="U190" s="130" t="str">
        <f t="shared" si="43"/>
        <v/>
      </c>
      <c r="V190" s="130" t="str">
        <f t="shared" si="43"/>
        <v/>
      </c>
      <c r="W190" s="130" t="str">
        <f t="shared" si="43"/>
        <v/>
      </c>
      <c r="X190" s="130" t="str">
        <f t="shared" si="43"/>
        <v/>
      </c>
      <c r="Y190" s="130" t="str">
        <f t="shared" si="43"/>
        <v/>
      </c>
      <c r="Z190" s="130" t="str">
        <f t="shared" si="43"/>
        <v/>
      </c>
      <c r="AA190" s="130" t="str">
        <f t="shared" si="43"/>
        <v/>
      </c>
      <c r="AB190" s="130" t="str">
        <f t="shared" si="43"/>
        <v/>
      </c>
      <c r="AC190" s="130" t="str">
        <f t="shared" si="43"/>
        <v/>
      </c>
      <c r="AD190" s="130" t="str">
        <f t="shared" si="43"/>
        <v/>
      </c>
      <c r="AE190" s="130" t="str">
        <f t="shared" si="43"/>
        <v/>
      </c>
      <c r="AF190" s="130" t="str">
        <f t="shared" si="43"/>
        <v/>
      </c>
      <c r="AG190" s="130" t="str">
        <f t="shared" si="43"/>
        <v/>
      </c>
      <c r="AH190" s="130" t="str">
        <f t="shared" si="43"/>
        <v/>
      </c>
      <c r="AI190" s="130" t="str">
        <f t="shared" si="43"/>
        <v/>
      </c>
      <c r="AJ190" s="130" t="str">
        <f t="shared" si="43"/>
        <v/>
      </c>
      <c r="AK190" s="130" t="str">
        <f t="shared" ref="AK190:BB190" si="44">IF(AK184&lt;=analysis_period,$G$177,"")</f>
        <v/>
      </c>
      <c r="AL190" s="130" t="str">
        <f t="shared" si="44"/>
        <v/>
      </c>
      <c r="AM190" s="130" t="str">
        <f t="shared" si="44"/>
        <v/>
      </c>
      <c r="AN190" s="130" t="str">
        <f t="shared" si="44"/>
        <v/>
      </c>
      <c r="AO190" s="130" t="str">
        <f t="shared" si="44"/>
        <v/>
      </c>
      <c r="AP190" s="130" t="str">
        <f t="shared" si="44"/>
        <v/>
      </c>
      <c r="AQ190" s="130" t="str">
        <f t="shared" si="44"/>
        <v/>
      </c>
      <c r="AR190" s="130" t="str">
        <f t="shared" si="44"/>
        <v/>
      </c>
      <c r="AS190" s="130" t="str">
        <f t="shared" si="44"/>
        <v/>
      </c>
      <c r="AT190" s="130" t="str">
        <f t="shared" si="44"/>
        <v/>
      </c>
      <c r="AU190" s="130" t="str">
        <f t="shared" si="44"/>
        <v/>
      </c>
      <c r="AV190" s="130" t="str">
        <f t="shared" si="44"/>
        <v/>
      </c>
      <c r="AW190" s="130" t="str">
        <f t="shared" si="44"/>
        <v/>
      </c>
      <c r="AX190" s="130" t="str">
        <f t="shared" si="44"/>
        <v/>
      </c>
      <c r="AY190" s="130" t="str">
        <f t="shared" si="44"/>
        <v/>
      </c>
      <c r="AZ190" s="130" t="str">
        <f t="shared" si="44"/>
        <v/>
      </c>
      <c r="BA190" s="130" t="str">
        <f t="shared" si="44"/>
        <v/>
      </c>
      <c r="BB190" s="130" t="str">
        <f t="shared" si="44"/>
        <v/>
      </c>
      <c r="BC190" s="130" t="str">
        <f t="shared" ref="BC190:BL190" si="45">IF(BC184&lt;=analysis_period,$G$177,"")</f>
        <v/>
      </c>
      <c r="BD190" s="130" t="str">
        <f t="shared" si="45"/>
        <v/>
      </c>
      <c r="BE190" s="130" t="str">
        <f t="shared" si="45"/>
        <v/>
      </c>
      <c r="BF190" s="130" t="str">
        <f t="shared" si="45"/>
        <v/>
      </c>
      <c r="BG190" s="130" t="str">
        <f t="shared" si="45"/>
        <v/>
      </c>
      <c r="BH190" s="130" t="str">
        <f t="shared" si="45"/>
        <v/>
      </c>
      <c r="BI190" s="130" t="str">
        <f t="shared" si="45"/>
        <v/>
      </c>
      <c r="BJ190" s="130" t="str">
        <f t="shared" si="45"/>
        <v/>
      </c>
      <c r="BK190" s="130" t="str">
        <f t="shared" si="45"/>
        <v/>
      </c>
      <c r="BL190" s="131" t="str">
        <f t="shared" si="45"/>
        <v/>
      </c>
    </row>
    <row r="191" spans="3:64" x14ac:dyDescent="0.25">
      <c r="D191" s="41"/>
      <c r="E191" s="41"/>
      <c r="F191" s="41"/>
      <c r="G191" s="41"/>
      <c r="H191" s="41"/>
      <c r="I191" s="41"/>
      <c r="J191" s="41"/>
      <c r="K191" s="41"/>
      <c r="L191" s="41"/>
      <c r="M191" s="41"/>
      <c r="N191" s="41"/>
      <c r="O191" s="41"/>
      <c r="P191" s="41"/>
      <c r="Q191" s="41"/>
      <c r="R191" s="41"/>
      <c r="S191" s="41"/>
    </row>
    <row r="192" spans="3:64" x14ac:dyDescent="0.25">
      <c r="C192" s="13" t="s">
        <v>261</v>
      </c>
      <c r="D192" s="41"/>
      <c r="E192" s="41"/>
      <c r="F192" s="41"/>
      <c r="G192" s="41"/>
      <c r="H192" s="41"/>
      <c r="I192" s="41"/>
      <c r="J192" s="41"/>
      <c r="K192" s="41"/>
      <c r="L192" s="41"/>
      <c r="M192" s="41"/>
      <c r="N192" s="41"/>
      <c r="O192" s="41"/>
      <c r="P192" s="41"/>
      <c r="Q192" s="41"/>
      <c r="R192" s="41"/>
      <c r="S192" s="41"/>
    </row>
    <row r="193" spans="3:64" x14ac:dyDescent="0.25">
      <c r="C193" s="84" t="s">
        <v>118</v>
      </c>
      <c r="D193" s="123"/>
      <c r="E193" s="124">
        <f t="shared" ref="E193:AJ193" ca="1" si="46">IF(E184&lt;=analysis_period,SUM(E185,E187,E188,E190),"")</f>
        <v>0</v>
      </c>
      <c r="F193" s="124">
        <f t="shared" ca="1" si="46"/>
        <v>0</v>
      </c>
      <c r="G193" s="124">
        <f t="shared" ca="1" si="46"/>
        <v>0</v>
      </c>
      <c r="H193" s="124">
        <f t="shared" ca="1" si="46"/>
        <v>0</v>
      </c>
      <c r="I193" s="124">
        <f t="shared" ca="1" si="46"/>
        <v>0</v>
      </c>
      <c r="J193" s="124">
        <f t="shared" ca="1" si="46"/>
        <v>0</v>
      </c>
      <c r="K193" s="124">
        <f t="shared" ca="1" si="46"/>
        <v>0</v>
      </c>
      <c r="L193" s="124">
        <f t="shared" ca="1" si="46"/>
        <v>0</v>
      </c>
      <c r="M193" s="124">
        <f t="shared" ca="1" si="46"/>
        <v>0</v>
      </c>
      <c r="N193" s="124">
        <f t="shared" ca="1" si="46"/>
        <v>0</v>
      </c>
      <c r="O193" s="124">
        <f t="shared" ca="1" si="46"/>
        <v>0</v>
      </c>
      <c r="P193" s="124">
        <f t="shared" ca="1" si="46"/>
        <v>0</v>
      </c>
      <c r="Q193" s="124">
        <f t="shared" ca="1" si="46"/>
        <v>0</v>
      </c>
      <c r="R193" s="124">
        <f t="shared" ca="1" si="46"/>
        <v>0</v>
      </c>
      <c r="S193" s="124">
        <f t="shared" ca="1" si="46"/>
        <v>0</v>
      </c>
      <c r="T193" s="124" t="str">
        <f t="shared" si="46"/>
        <v/>
      </c>
      <c r="U193" s="124" t="str">
        <f t="shared" si="46"/>
        <v/>
      </c>
      <c r="V193" s="124" t="str">
        <f t="shared" si="46"/>
        <v/>
      </c>
      <c r="W193" s="124" t="str">
        <f t="shared" si="46"/>
        <v/>
      </c>
      <c r="X193" s="124" t="str">
        <f t="shared" si="46"/>
        <v/>
      </c>
      <c r="Y193" s="124" t="str">
        <f t="shared" si="46"/>
        <v/>
      </c>
      <c r="Z193" s="124" t="str">
        <f t="shared" si="46"/>
        <v/>
      </c>
      <c r="AA193" s="124" t="str">
        <f t="shared" si="46"/>
        <v/>
      </c>
      <c r="AB193" s="124" t="str">
        <f t="shared" si="46"/>
        <v/>
      </c>
      <c r="AC193" s="124" t="str">
        <f t="shared" si="46"/>
        <v/>
      </c>
      <c r="AD193" s="124" t="str">
        <f t="shared" si="46"/>
        <v/>
      </c>
      <c r="AE193" s="124" t="str">
        <f t="shared" si="46"/>
        <v/>
      </c>
      <c r="AF193" s="124" t="str">
        <f t="shared" si="46"/>
        <v/>
      </c>
      <c r="AG193" s="124" t="str">
        <f t="shared" si="46"/>
        <v/>
      </c>
      <c r="AH193" s="124" t="str">
        <f t="shared" si="46"/>
        <v/>
      </c>
      <c r="AI193" s="124" t="str">
        <f t="shared" si="46"/>
        <v/>
      </c>
      <c r="AJ193" s="124" t="str">
        <f t="shared" si="46"/>
        <v/>
      </c>
      <c r="AK193" s="124" t="str">
        <f t="shared" ref="AK193:BL193" si="47">IF(AK184&lt;=analysis_period,SUM(AK185,AK187,AK188,AK190),"")</f>
        <v/>
      </c>
      <c r="AL193" s="124" t="str">
        <f t="shared" si="47"/>
        <v/>
      </c>
      <c r="AM193" s="124" t="str">
        <f t="shared" si="47"/>
        <v/>
      </c>
      <c r="AN193" s="124" t="str">
        <f t="shared" si="47"/>
        <v/>
      </c>
      <c r="AO193" s="124" t="str">
        <f t="shared" si="47"/>
        <v/>
      </c>
      <c r="AP193" s="124" t="str">
        <f t="shared" si="47"/>
        <v/>
      </c>
      <c r="AQ193" s="124" t="str">
        <f t="shared" si="47"/>
        <v/>
      </c>
      <c r="AR193" s="124" t="str">
        <f t="shared" si="47"/>
        <v/>
      </c>
      <c r="AS193" s="124" t="str">
        <f t="shared" si="47"/>
        <v/>
      </c>
      <c r="AT193" s="124" t="str">
        <f t="shared" si="47"/>
        <v/>
      </c>
      <c r="AU193" s="124" t="str">
        <f t="shared" si="47"/>
        <v/>
      </c>
      <c r="AV193" s="124" t="str">
        <f t="shared" si="47"/>
        <v/>
      </c>
      <c r="AW193" s="124" t="str">
        <f t="shared" si="47"/>
        <v/>
      </c>
      <c r="AX193" s="124" t="str">
        <f t="shared" si="47"/>
        <v/>
      </c>
      <c r="AY193" s="124" t="str">
        <f t="shared" si="47"/>
        <v/>
      </c>
      <c r="AZ193" s="124" t="str">
        <f t="shared" si="47"/>
        <v/>
      </c>
      <c r="BA193" s="124" t="str">
        <f t="shared" si="47"/>
        <v/>
      </c>
      <c r="BB193" s="124" t="str">
        <f t="shared" si="47"/>
        <v/>
      </c>
      <c r="BC193" s="124" t="str">
        <f t="shared" si="47"/>
        <v/>
      </c>
      <c r="BD193" s="124" t="str">
        <f t="shared" si="47"/>
        <v/>
      </c>
      <c r="BE193" s="124" t="str">
        <f t="shared" si="47"/>
        <v/>
      </c>
      <c r="BF193" s="124" t="str">
        <f t="shared" si="47"/>
        <v/>
      </c>
      <c r="BG193" s="124" t="str">
        <f t="shared" si="47"/>
        <v/>
      </c>
      <c r="BH193" s="124" t="str">
        <f t="shared" si="47"/>
        <v/>
      </c>
      <c r="BI193" s="124" t="str">
        <f t="shared" si="47"/>
        <v/>
      </c>
      <c r="BJ193" s="124" t="str">
        <f t="shared" si="47"/>
        <v/>
      </c>
      <c r="BK193" s="124" t="str">
        <f t="shared" si="47"/>
        <v/>
      </c>
      <c r="BL193" s="125" t="str">
        <f t="shared" si="47"/>
        <v/>
      </c>
    </row>
    <row r="194" spans="3:64" x14ac:dyDescent="0.25">
      <c r="C194" s="84" t="s">
        <v>119</v>
      </c>
      <c r="D194" s="126"/>
      <c r="E194" s="127">
        <f t="shared" ref="E194:AJ194" ca="1" si="48">IF(E184&lt;=analysis_period,SUM(E186,E187,E188,E190),"")</f>
        <v>0</v>
      </c>
      <c r="F194" s="127">
        <f t="shared" ca="1" si="48"/>
        <v>0</v>
      </c>
      <c r="G194" s="127">
        <f t="shared" ca="1" si="48"/>
        <v>0</v>
      </c>
      <c r="H194" s="127">
        <f t="shared" ca="1" si="48"/>
        <v>0</v>
      </c>
      <c r="I194" s="127">
        <f t="shared" ca="1" si="48"/>
        <v>0</v>
      </c>
      <c r="J194" s="127">
        <f t="shared" ca="1" si="48"/>
        <v>0</v>
      </c>
      <c r="K194" s="127">
        <f t="shared" ca="1" si="48"/>
        <v>0</v>
      </c>
      <c r="L194" s="127">
        <f t="shared" ca="1" si="48"/>
        <v>0</v>
      </c>
      <c r="M194" s="127">
        <f t="shared" ca="1" si="48"/>
        <v>0</v>
      </c>
      <c r="N194" s="127">
        <f t="shared" ca="1" si="48"/>
        <v>0</v>
      </c>
      <c r="O194" s="127">
        <f t="shared" ca="1" si="48"/>
        <v>0</v>
      </c>
      <c r="P194" s="127">
        <f t="shared" ca="1" si="48"/>
        <v>0</v>
      </c>
      <c r="Q194" s="127">
        <f t="shared" ca="1" si="48"/>
        <v>0</v>
      </c>
      <c r="R194" s="127">
        <f t="shared" ca="1" si="48"/>
        <v>0</v>
      </c>
      <c r="S194" s="127">
        <f t="shared" ca="1" si="48"/>
        <v>0</v>
      </c>
      <c r="T194" s="127" t="str">
        <f t="shared" si="48"/>
        <v/>
      </c>
      <c r="U194" s="127" t="str">
        <f t="shared" si="48"/>
        <v/>
      </c>
      <c r="V194" s="127" t="str">
        <f t="shared" si="48"/>
        <v/>
      </c>
      <c r="W194" s="127" t="str">
        <f t="shared" si="48"/>
        <v/>
      </c>
      <c r="X194" s="127" t="str">
        <f t="shared" si="48"/>
        <v/>
      </c>
      <c r="Y194" s="127" t="str">
        <f t="shared" si="48"/>
        <v/>
      </c>
      <c r="Z194" s="127" t="str">
        <f t="shared" si="48"/>
        <v/>
      </c>
      <c r="AA194" s="127" t="str">
        <f t="shared" si="48"/>
        <v/>
      </c>
      <c r="AB194" s="127" t="str">
        <f t="shared" si="48"/>
        <v/>
      </c>
      <c r="AC194" s="127" t="str">
        <f t="shared" si="48"/>
        <v/>
      </c>
      <c r="AD194" s="127" t="str">
        <f t="shared" si="48"/>
        <v/>
      </c>
      <c r="AE194" s="127" t="str">
        <f t="shared" si="48"/>
        <v/>
      </c>
      <c r="AF194" s="127" t="str">
        <f t="shared" si="48"/>
        <v/>
      </c>
      <c r="AG194" s="127" t="str">
        <f t="shared" si="48"/>
        <v/>
      </c>
      <c r="AH194" s="127" t="str">
        <f t="shared" si="48"/>
        <v/>
      </c>
      <c r="AI194" s="127" t="str">
        <f t="shared" si="48"/>
        <v/>
      </c>
      <c r="AJ194" s="127" t="str">
        <f t="shared" si="48"/>
        <v/>
      </c>
      <c r="AK194" s="127" t="str">
        <f t="shared" ref="AK194:BL194" si="49">IF(AK184&lt;=analysis_period,SUM(AK186,AK187,AK188,AK190),"")</f>
        <v/>
      </c>
      <c r="AL194" s="127" t="str">
        <f t="shared" si="49"/>
        <v/>
      </c>
      <c r="AM194" s="127" t="str">
        <f t="shared" si="49"/>
        <v/>
      </c>
      <c r="AN194" s="127" t="str">
        <f t="shared" si="49"/>
        <v/>
      </c>
      <c r="AO194" s="127" t="str">
        <f t="shared" si="49"/>
        <v/>
      </c>
      <c r="AP194" s="127" t="str">
        <f t="shared" si="49"/>
        <v/>
      </c>
      <c r="AQ194" s="127" t="str">
        <f t="shared" si="49"/>
        <v/>
      </c>
      <c r="AR194" s="127" t="str">
        <f t="shared" si="49"/>
        <v/>
      </c>
      <c r="AS194" s="127" t="str">
        <f t="shared" si="49"/>
        <v/>
      </c>
      <c r="AT194" s="127" t="str">
        <f t="shared" si="49"/>
        <v/>
      </c>
      <c r="AU194" s="127" t="str">
        <f t="shared" si="49"/>
        <v/>
      </c>
      <c r="AV194" s="127" t="str">
        <f t="shared" si="49"/>
        <v/>
      </c>
      <c r="AW194" s="127" t="str">
        <f t="shared" si="49"/>
        <v/>
      </c>
      <c r="AX194" s="127" t="str">
        <f t="shared" si="49"/>
        <v/>
      </c>
      <c r="AY194" s="127" t="str">
        <f t="shared" si="49"/>
        <v/>
      </c>
      <c r="AZ194" s="127" t="str">
        <f t="shared" si="49"/>
        <v/>
      </c>
      <c r="BA194" s="127" t="str">
        <f t="shared" si="49"/>
        <v/>
      </c>
      <c r="BB194" s="127" t="str">
        <f t="shared" si="49"/>
        <v/>
      </c>
      <c r="BC194" s="127" t="str">
        <f t="shared" si="49"/>
        <v/>
      </c>
      <c r="BD194" s="127" t="str">
        <f t="shared" si="49"/>
        <v/>
      </c>
      <c r="BE194" s="127" t="str">
        <f t="shared" si="49"/>
        <v/>
      </c>
      <c r="BF194" s="127" t="str">
        <f t="shared" si="49"/>
        <v/>
      </c>
      <c r="BG194" s="127" t="str">
        <f t="shared" si="49"/>
        <v/>
      </c>
      <c r="BH194" s="127" t="str">
        <f t="shared" si="49"/>
        <v/>
      </c>
      <c r="BI194" s="127" t="str">
        <f t="shared" si="49"/>
        <v/>
      </c>
      <c r="BJ194" s="127" t="str">
        <f t="shared" si="49"/>
        <v/>
      </c>
      <c r="BK194" s="127" t="str">
        <f t="shared" si="49"/>
        <v/>
      </c>
      <c r="BL194" s="128" t="str">
        <f t="shared" si="49"/>
        <v/>
      </c>
    </row>
    <row r="195" spans="3:64" x14ac:dyDescent="0.25">
      <c r="C195" s="84" t="s">
        <v>120</v>
      </c>
      <c r="D195" s="126"/>
      <c r="E195" s="127">
        <f t="shared" ref="E195:AJ195" ca="1" si="50">IF(E184&lt;=analysis_period,SUM(E185,E187,E189,E190),"")</f>
        <v>0</v>
      </c>
      <c r="F195" s="127">
        <f t="shared" ca="1" si="50"/>
        <v>0</v>
      </c>
      <c r="G195" s="127">
        <f t="shared" ca="1" si="50"/>
        <v>0</v>
      </c>
      <c r="H195" s="127">
        <f t="shared" ca="1" si="50"/>
        <v>0</v>
      </c>
      <c r="I195" s="127">
        <f t="shared" ca="1" si="50"/>
        <v>0</v>
      </c>
      <c r="J195" s="127">
        <f t="shared" ca="1" si="50"/>
        <v>0</v>
      </c>
      <c r="K195" s="127">
        <f t="shared" ca="1" si="50"/>
        <v>0</v>
      </c>
      <c r="L195" s="127">
        <f t="shared" ca="1" si="50"/>
        <v>0</v>
      </c>
      <c r="M195" s="127">
        <f t="shared" ca="1" si="50"/>
        <v>0</v>
      </c>
      <c r="N195" s="127">
        <f t="shared" ca="1" si="50"/>
        <v>0</v>
      </c>
      <c r="O195" s="127">
        <f t="shared" ca="1" si="50"/>
        <v>0</v>
      </c>
      <c r="P195" s="127">
        <f t="shared" ca="1" si="50"/>
        <v>0</v>
      </c>
      <c r="Q195" s="127">
        <f t="shared" ca="1" si="50"/>
        <v>0</v>
      </c>
      <c r="R195" s="127">
        <f t="shared" ca="1" si="50"/>
        <v>0</v>
      </c>
      <c r="S195" s="127">
        <f t="shared" ca="1" si="50"/>
        <v>0</v>
      </c>
      <c r="T195" s="127" t="str">
        <f t="shared" si="50"/>
        <v/>
      </c>
      <c r="U195" s="127" t="str">
        <f t="shared" si="50"/>
        <v/>
      </c>
      <c r="V195" s="127" t="str">
        <f t="shared" si="50"/>
        <v/>
      </c>
      <c r="W195" s="127" t="str">
        <f t="shared" si="50"/>
        <v/>
      </c>
      <c r="X195" s="127" t="str">
        <f t="shared" si="50"/>
        <v/>
      </c>
      <c r="Y195" s="127" t="str">
        <f t="shared" si="50"/>
        <v/>
      </c>
      <c r="Z195" s="127" t="str">
        <f t="shared" si="50"/>
        <v/>
      </c>
      <c r="AA195" s="127" t="str">
        <f t="shared" si="50"/>
        <v/>
      </c>
      <c r="AB195" s="127" t="str">
        <f t="shared" si="50"/>
        <v/>
      </c>
      <c r="AC195" s="127" t="str">
        <f t="shared" si="50"/>
        <v/>
      </c>
      <c r="AD195" s="127" t="str">
        <f t="shared" si="50"/>
        <v/>
      </c>
      <c r="AE195" s="127" t="str">
        <f t="shared" si="50"/>
        <v/>
      </c>
      <c r="AF195" s="127" t="str">
        <f t="shared" si="50"/>
        <v/>
      </c>
      <c r="AG195" s="127" t="str">
        <f t="shared" si="50"/>
        <v/>
      </c>
      <c r="AH195" s="127" t="str">
        <f t="shared" si="50"/>
        <v/>
      </c>
      <c r="AI195" s="127" t="str">
        <f t="shared" si="50"/>
        <v/>
      </c>
      <c r="AJ195" s="127" t="str">
        <f t="shared" si="50"/>
        <v/>
      </c>
      <c r="AK195" s="127" t="str">
        <f t="shared" ref="AK195:BL195" si="51">IF(AK184&lt;=analysis_period,SUM(AK185,AK187,AK189,AK190),"")</f>
        <v/>
      </c>
      <c r="AL195" s="127" t="str">
        <f t="shared" si="51"/>
        <v/>
      </c>
      <c r="AM195" s="127" t="str">
        <f t="shared" si="51"/>
        <v/>
      </c>
      <c r="AN195" s="127" t="str">
        <f t="shared" si="51"/>
        <v/>
      </c>
      <c r="AO195" s="127" t="str">
        <f t="shared" si="51"/>
        <v/>
      </c>
      <c r="AP195" s="127" t="str">
        <f t="shared" si="51"/>
        <v/>
      </c>
      <c r="AQ195" s="127" t="str">
        <f t="shared" si="51"/>
        <v/>
      </c>
      <c r="AR195" s="127" t="str">
        <f t="shared" si="51"/>
        <v/>
      </c>
      <c r="AS195" s="127" t="str">
        <f t="shared" si="51"/>
        <v/>
      </c>
      <c r="AT195" s="127" t="str">
        <f t="shared" si="51"/>
        <v/>
      </c>
      <c r="AU195" s="127" t="str">
        <f t="shared" si="51"/>
        <v/>
      </c>
      <c r="AV195" s="127" t="str">
        <f t="shared" si="51"/>
        <v/>
      </c>
      <c r="AW195" s="127" t="str">
        <f t="shared" si="51"/>
        <v/>
      </c>
      <c r="AX195" s="127" t="str">
        <f t="shared" si="51"/>
        <v/>
      </c>
      <c r="AY195" s="127" t="str">
        <f t="shared" si="51"/>
        <v/>
      </c>
      <c r="AZ195" s="127" t="str">
        <f t="shared" si="51"/>
        <v/>
      </c>
      <c r="BA195" s="127" t="str">
        <f t="shared" si="51"/>
        <v/>
      </c>
      <c r="BB195" s="127" t="str">
        <f t="shared" si="51"/>
        <v/>
      </c>
      <c r="BC195" s="127" t="str">
        <f t="shared" si="51"/>
        <v/>
      </c>
      <c r="BD195" s="127" t="str">
        <f t="shared" si="51"/>
        <v/>
      </c>
      <c r="BE195" s="127" t="str">
        <f t="shared" si="51"/>
        <v/>
      </c>
      <c r="BF195" s="127" t="str">
        <f t="shared" si="51"/>
        <v/>
      </c>
      <c r="BG195" s="127" t="str">
        <f t="shared" si="51"/>
        <v/>
      </c>
      <c r="BH195" s="127" t="str">
        <f t="shared" si="51"/>
        <v/>
      </c>
      <c r="BI195" s="127" t="str">
        <f t="shared" si="51"/>
        <v/>
      </c>
      <c r="BJ195" s="127" t="str">
        <f t="shared" si="51"/>
        <v/>
      </c>
      <c r="BK195" s="127" t="str">
        <f t="shared" si="51"/>
        <v/>
      </c>
      <c r="BL195" s="128" t="str">
        <f t="shared" si="51"/>
        <v/>
      </c>
    </row>
    <row r="196" spans="3:64" x14ac:dyDescent="0.25">
      <c r="C196" s="84" t="s">
        <v>121</v>
      </c>
      <c r="D196" s="129"/>
      <c r="E196" s="130">
        <f t="shared" ref="E196:AJ196" ca="1" si="52">IF(E184&lt;=analysis_period,SUM(E186,E187,E189,E190),"")</f>
        <v>0</v>
      </c>
      <c r="F196" s="130">
        <f t="shared" ca="1" si="52"/>
        <v>0</v>
      </c>
      <c r="G196" s="130">
        <f t="shared" ca="1" si="52"/>
        <v>0</v>
      </c>
      <c r="H196" s="130">
        <f t="shared" ca="1" si="52"/>
        <v>0</v>
      </c>
      <c r="I196" s="130">
        <f t="shared" ca="1" si="52"/>
        <v>0</v>
      </c>
      <c r="J196" s="130">
        <f t="shared" ca="1" si="52"/>
        <v>0</v>
      </c>
      <c r="K196" s="130">
        <f t="shared" ca="1" si="52"/>
        <v>0</v>
      </c>
      <c r="L196" s="130">
        <f t="shared" ca="1" si="52"/>
        <v>0</v>
      </c>
      <c r="M196" s="130">
        <f t="shared" ca="1" si="52"/>
        <v>0</v>
      </c>
      <c r="N196" s="130">
        <f t="shared" ca="1" si="52"/>
        <v>0</v>
      </c>
      <c r="O196" s="130">
        <f t="shared" ca="1" si="52"/>
        <v>0</v>
      </c>
      <c r="P196" s="130">
        <f t="shared" ca="1" si="52"/>
        <v>0</v>
      </c>
      <c r="Q196" s="130">
        <f t="shared" ca="1" si="52"/>
        <v>0</v>
      </c>
      <c r="R196" s="130">
        <f t="shared" ca="1" si="52"/>
        <v>0</v>
      </c>
      <c r="S196" s="130">
        <f t="shared" ca="1" si="52"/>
        <v>0</v>
      </c>
      <c r="T196" s="130" t="str">
        <f t="shared" si="52"/>
        <v/>
      </c>
      <c r="U196" s="130" t="str">
        <f t="shared" si="52"/>
        <v/>
      </c>
      <c r="V196" s="130" t="str">
        <f t="shared" si="52"/>
        <v/>
      </c>
      <c r="W196" s="130" t="str">
        <f t="shared" si="52"/>
        <v/>
      </c>
      <c r="X196" s="130" t="str">
        <f t="shared" si="52"/>
        <v/>
      </c>
      <c r="Y196" s="130" t="str">
        <f t="shared" si="52"/>
        <v/>
      </c>
      <c r="Z196" s="130" t="str">
        <f t="shared" si="52"/>
        <v/>
      </c>
      <c r="AA196" s="130" t="str">
        <f t="shared" si="52"/>
        <v/>
      </c>
      <c r="AB196" s="130" t="str">
        <f t="shared" si="52"/>
        <v/>
      </c>
      <c r="AC196" s="130" t="str">
        <f t="shared" si="52"/>
        <v/>
      </c>
      <c r="AD196" s="130" t="str">
        <f t="shared" si="52"/>
        <v/>
      </c>
      <c r="AE196" s="130" t="str">
        <f t="shared" si="52"/>
        <v/>
      </c>
      <c r="AF196" s="130" t="str">
        <f t="shared" si="52"/>
        <v/>
      </c>
      <c r="AG196" s="130" t="str">
        <f t="shared" si="52"/>
        <v/>
      </c>
      <c r="AH196" s="130" t="str">
        <f t="shared" si="52"/>
        <v/>
      </c>
      <c r="AI196" s="130" t="str">
        <f t="shared" si="52"/>
        <v/>
      </c>
      <c r="AJ196" s="130" t="str">
        <f t="shared" si="52"/>
        <v/>
      </c>
      <c r="AK196" s="130" t="str">
        <f t="shared" ref="AK196:BL196" si="53">IF(AK184&lt;=analysis_period,SUM(AK186,AK187,AK189,AK190),"")</f>
        <v/>
      </c>
      <c r="AL196" s="130" t="str">
        <f t="shared" si="53"/>
        <v/>
      </c>
      <c r="AM196" s="130" t="str">
        <f t="shared" si="53"/>
        <v/>
      </c>
      <c r="AN196" s="130" t="str">
        <f t="shared" si="53"/>
        <v/>
      </c>
      <c r="AO196" s="130" t="str">
        <f t="shared" si="53"/>
        <v/>
      </c>
      <c r="AP196" s="130" t="str">
        <f t="shared" si="53"/>
        <v/>
      </c>
      <c r="AQ196" s="130" t="str">
        <f t="shared" si="53"/>
        <v/>
      </c>
      <c r="AR196" s="130" t="str">
        <f t="shared" si="53"/>
        <v/>
      </c>
      <c r="AS196" s="130" t="str">
        <f t="shared" si="53"/>
        <v/>
      </c>
      <c r="AT196" s="130" t="str">
        <f t="shared" si="53"/>
        <v/>
      </c>
      <c r="AU196" s="130" t="str">
        <f t="shared" si="53"/>
        <v/>
      </c>
      <c r="AV196" s="130" t="str">
        <f t="shared" si="53"/>
        <v/>
      </c>
      <c r="AW196" s="130" t="str">
        <f t="shared" si="53"/>
        <v/>
      </c>
      <c r="AX196" s="130" t="str">
        <f t="shared" si="53"/>
        <v/>
      </c>
      <c r="AY196" s="130" t="str">
        <f t="shared" si="53"/>
        <v/>
      </c>
      <c r="AZ196" s="130" t="str">
        <f t="shared" si="53"/>
        <v/>
      </c>
      <c r="BA196" s="130" t="str">
        <f t="shared" si="53"/>
        <v/>
      </c>
      <c r="BB196" s="130" t="str">
        <f t="shared" si="53"/>
        <v/>
      </c>
      <c r="BC196" s="130" t="str">
        <f t="shared" si="53"/>
        <v/>
      </c>
      <c r="BD196" s="130" t="str">
        <f t="shared" si="53"/>
        <v/>
      </c>
      <c r="BE196" s="130" t="str">
        <f t="shared" si="53"/>
        <v/>
      </c>
      <c r="BF196" s="130" t="str">
        <f t="shared" si="53"/>
        <v/>
      </c>
      <c r="BG196" s="130" t="str">
        <f t="shared" si="53"/>
        <v/>
      </c>
      <c r="BH196" s="130" t="str">
        <f t="shared" si="53"/>
        <v/>
      </c>
      <c r="BI196" s="130" t="str">
        <f t="shared" si="53"/>
        <v/>
      </c>
      <c r="BJ196" s="130" t="str">
        <f t="shared" si="53"/>
        <v/>
      </c>
      <c r="BK196" s="130" t="str">
        <f t="shared" si="53"/>
        <v/>
      </c>
      <c r="BL196" s="131" t="str">
        <f t="shared" si="53"/>
        <v/>
      </c>
    </row>
    <row r="197" spans="3:64" ht="15.75" x14ac:dyDescent="0.25">
      <c r="C197" s="12"/>
    </row>
    <row r="198" spans="3:64" ht="15.75" x14ac:dyDescent="0.25">
      <c r="C198" s="58" t="s">
        <v>262</v>
      </c>
      <c r="D198" s="18"/>
      <c r="E198" s="18"/>
      <c r="F198" s="18"/>
      <c r="G198" s="19"/>
    </row>
    <row r="199" spans="3:64" x14ac:dyDescent="0.25">
      <c r="C199" s="62" t="s">
        <v>23</v>
      </c>
      <c r="D199" s="3"/>
      <c r="E199" s="54"/>
      <c r="F199" s="54"/>
      <c r="G199" s="26"/>
    </row>
    <row r="200" spans="3:64" x14ac:dyDescent="0.25">
      <c r="C200" s="25"/>
      <c r="D200" s="54" t="s">
        <v>24</v>
      </c>
      <c r="E200" s="54"/>
      <c r="F200" s="3"/>
      <c r="G200" s="81">
        <f ca="1">NPV(WACC_real,E193:BL193)</f>
        <v>0</v>
      </c>
      <c r="H200" s="41"/>
      <c r="I200" s="88"/>
    </row>
    <row r="201" spans="3:64" x14ac:dyDescent="0.25">
      <c r="C201" s="25"/>
      <c r="D201" s="54" t="s">
        <v>26</v>
      </c>
      <c r="E201" s="54"/>
      <c r="F201" s="54"/>
      <c r="G201" s="81">
        <f ca="1">NPV(WACC_real,E195:BL195)</f>
        <v>0</v>
      </c>
    </row>
    <row r="202" spans="3:64" x14ac:dyDescent="0.25">
      <c r="C202" s="59" t="s">
        <v>28</v>
      </c>
      <c r="D202" s="3"/>
      <c r="E202" s="3"/>
      <c r="F202" s="3"/>
      <c r="G202" s="26"/>
    </row>
    <row r="203" spans="3:64" x14ac:dyDescent="0.25">
      <c r="C203" s="25"/>
      <c r="D203" s="54" t="s">
        <v>24</v>
      </c>
      <c r="E203" s="52"/>
      <c r="F203" s="52"/>
      <c r="G203" s="81">
        <f ca="1">NPV(WACC_real,E194:BL194)</f>
        <v>0</v>
      </c>
    </row>
    <row r="204" spans="3:64" x14ac:dyDescent="0.25">
      <c r="C204" s="20"/>
      <c r="D204" s="61" t="s">
        <v>26</v>
      </c>
      <c r="E204" s="21"/>
      <c r="F204" s="21"/>
      <c r="G204" s="81">
        <f ca="1">NPV(WACC_real,E196:BL196)</f>
        <v>0</v>
      </c>
    </row>
  </sheetData>
  <mergeCells count="43">
    <mergeCell ref="D132:F132"/>
    <mergeCell ref="D133:F133"/>
    <mergeCell ref="D130:F130"/>
    <mergeCell ref="D131:F131"/>
    <mergeCell ref="E41:I41"/>
    <mergeCell ref="E42:I42"/>
    <mergeCell ref="E43:I43"/>
    <mergeCell ref="E85:H86"/>
    <mergeCell ref="I85:I86"/>
    <mergeCell ref="E78:H78"/>
    <mergeCell ref="E84:H84"/>
    <mergeCell ref="E83:H83"/>
    <mergeCell ref="E82:H82"/>
    <mergeCell ref="E81:H81"/>
    <mergeCell ref="E80:H80"/>
    <mergeCell ref="D55:D65"/>
    <mergeCell ref="E34:H34"/>
    <mergeCell ref="C41:C45"/>
    <mergeCell ref="M20:O20"/>
    <mergeCell ref="M21:O21"/>
    <mergeCell ref="M22:O22"/>
    <mergeCell ref="M23:O23"/>
    <mergeCell ref="C20:C28"/>
    <mergeCell ref="E28:H28"/>
    <mergeCell ref="L20:L21"/>
    <mergeCell ref="L22:L23"/>
    <mergeCell ref="C31:C38"/>
    <mergeCell ref="C48:N51"/>
    <mergeCell ref="C8:I12"/>
    <mergeCell ref="C78:C84"/>
    <mergeCell ref="E31:H31"/>
    <mergeCell ref="E32:H32"/>
    <mergeCell ref="E77:H77"/>
    <mergeCell ref="E20:H20"/>
    <mergeCell ref="E25:H25"/>
    <mergeCell ref="E24:H24"/>
    <mergeCell ref="E23:H23"/>
    <mergeCell ref="E21:H21"/>
    <mergeCell ref="E22:H22"/>
    <mergeCell ref="E27:H27"/>
    <mergeCell ref="E79:H79"/>
    <mergeCell ref="E26:H26"/>
    <mergeCell ref="E33:H33"/>
  </mergeCells>
  <phoneticPr fontId="13" type="noConversion"/>
  <conditionalFormatting sqref="E55:BL65">
    <cfRule type="expression" dxfId="1" priority="2">
      <formula>E$54&lt;= $J$28</formula>
    </cfRule>
  </conditionalFormatting>
  <dataValidations count="11">
    <dataValidation type="custom" allowBlank="1" showErrorMessage="1" errorTitle="Rated Power Capacity (MW)" error="Rated Power Capacity (MW) must be a value greater than 0." promptTitle="Rated Power Capacity (MW)" prompt="Enter the rated power capacity of the storage system in megawatts (MW)" sqref="J21" xr:uid="{6048F5A6-E402-4F27-92CC-EB5EF6F33406}">
      <formula1>J21&gt;0</formula1>
    </dataValidation>
    <dataValidation type="custom" allowBlank="1" showInputMessage="1" showErrorMessage="1" errorTitle="Rated Storage Duration" error="Rated Storage Duration must be a value greater than 0." sqref="J22" xr:uid="{3F2D93C5-B5D9-4D12-A196-5C9EEC66DB6D}">
      <formula1>J22&gt;0</formula1>
    </dataValidation>
    <dataValidation type="decimal" allowBlank="1" showInputMessage="1" showErrorMessage="1" errorTitle="Round Trip Efficiency" error="Round trip efficiency must be a value between 0 and 1" sqref="J23" xr:uid="{BA5C118C-311D-42B4-837E-07AA11F1B65F}">
      <formula1>0</formula1>
      <formula2>1</formula2>
    </dataValidation>
    <dataValidation type="decimal" allowBlank="1" showInputMessage="1" showErrorMessage="1" errorTitle="Depth of Discharge" error="Depth of discharge must be a value between 0 and 1" sqref="J24" xr:uid="{BE9F8685-B95B-4682-BEFD-0227540A26C6}">
      <formula1>0</formula1>
      <formula2>1</formula2>
    </dataValidation>
    <dataValidation type="custom" allowBlank="1" showInputMessage="1" showErrorMessage="1" errorTitle="Rest time after charge" error="Rest time must be 0 hours or greater" sqref="J25" xr:uid="{659699C0-76D4-4F0A-A4FD-BB6E44D41091}">
      <formula1>J25&gt;=0</formula1>
    </dataValidation>
    <dataValidation type="custom" allowBlank="1" showInputMessage="1" showErrorMessage="1" errorTitle="Rest time after discharge" error="Rest time must be 0 hours or greater" sqref="J26" xr:uid="{63424CFD-0B01-4F86-887B-C20C7F6BF4AC}">
      <formula1>J26&gt;=0</formula1>
    </dataValidation>
    <dataValidation type="whole" allowBlank="1" showInputMessage="1" showErrorMessage="1" errorTitle="Project life" error="Project life specified must be at least 15 years." sqref="J28" xr:uid="{54848DCD-6FA3-49C5-AE05-7FCC232BA44B}">
      <formula1>15</formula1>
      <formula2>100</formula2>
    </dataValidation>
    <dataValidation type="custom" allowBlank="1" showInputMessage="1" showErrorMessage="1" errorTitle="Overnight capital cost" error="Overnight capital cost must be a positive value" sqref="J31" xr:uid="{ADEFC357-E266-403E-8E14-CFE753DF3815}">
      <formula1>J31&gt;=0</formula1>
    </dataValidation>
    <dataValidation type="custom" allowBlank="1" showInputMessage="1" showErrorMessage="1" errorTitle="Fixed O&amp;M" error="Fixed O&amp;M cannot be a negative value" sqref="J32" xr:uid="{799D83F8-25E1-40BE-85DA-1D9C5010888C}">
      <formula1>J32&gt;=0</formula1>
    </dataValidation>
    <dataValidation type="custom" allowBlank="1" showInputMessage="1" showErrorMessage="1" errorTitle="Variable O&amp;M" error="Variable O&amp;M cannot be a negative value" sqref="J33" xr:uid="{6D6BEA6D-69F3-4A92-9CE2-5DF74DB29D44}">
      <formula1>J33&gt;=0</formula1>
    </dataValidation>
    <dataValidation type="decimal" allowBlank="1" showInputMessage="1" showErrorMessage="1" errorTitle="OCC Cost Share" error="Overnight capital cost share must be a value between 0 and 1" sqref="J34" xr:uid="{9A270B83-438F-4F29-91FA-606E663A741A}">
      <formula1>0</formula1>
      <formula2>1</formula2>
    </dataValidation>
  </dataValidations>
  <pageMargins left="0.7" right="0.7" top="0.75" bottom="0.75" header="0.3" footer="0.3"/>
  <pageSetup orientation="portrait" r:id="rId1"/>
  <ignoredErrors>
    <ignoredError sqref="G132"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DC66E5DD-6811-4B2F-A40F-A45BD9AC5413}">
          <x14:formula1>
            <xm:f>'Assumptions &amp; Parameters'!$C$63:$C$64</xm:f>
          </x14:formula1>
          <xm:sqref>J41:J43</xm:sqref>
        </x14:dataValidation>
        <x14:dataValidation type="list" allowBlank="1" showInputMessage="1" showErrorMessage="1" xr:uid="{3847B2F9-FDF8-4E72-A441-4E796EA0E683}">
          <x14:formula1>
            <xm:f>'Assumptions &amp; Parameters'!$C$58:$C$60</xm:f>
          </x14:formula1>
          <xm:sqref>J20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C746F-83B8-4886-BEB3-E25CD5AA519B}">
  <sheetPr>
    <tabColor theme="7" tint="0.79998168889431442"/>
  </sheetPr>
  <dimension ref="A2:BM204"/>
  <sheetViews>
    <sheetView zoomScaleNormal="100" workbookViewId="0">
      <selection activeCell="K11" sqref="K11"/>
    </sheetView>
  </sheetViews>
  <sheetFormatPr defaultColWidth="8.85546875" defaultRowHeight="15" x14ac:dyDescent="0.25"/>
  <cols>
    <col min="1" max="1" width="8.85546875" style="1"/>
    <col min="2" max="2" width="10.42578125" style="1" bestFit="1" customWidth="1"/>
    <col min="3" max="3" width="39.7109375" style="1" customWidth="1"/>
    <col min="4" max="4" width="14.5703125" style="1" customWidth="1"/>
    <col min="5" max="5" width="15.140625" style="1" customWidth="1"/>
    <col min="6" max="6" width="13.85546875" style="1" customWidth="1"/>
    <col min="7" max="7" width="14.140625" style="1" customWidth="1"/>
    <col min="8" max="8" width="12.7109375" style="1" customWidth="1"/>
    <col min="9" max="9" width="15.7109375" style="1" customWidth="1"/>
    <col min="10" max="14" width="12.85546875" style="1" customWidth="1"/>
    <col min="15" max="15" width="15.28515625" style="1" customWidth="1"/>
    <col min="16" max="53" width="12.85546875" style="1" customWidth="1"/>
    <col min="54" max="16384" width="8.85546875" style="1"/>
  </cols>
  <sheetData>
    <row r="2" spans="2:65" ht="15.75" thickBot="1" x14ac:dyDescent="0.3"/>
    <row r="3" spans="2:65" x14ac:dyDescent="0.2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149"/>
    </row>
    <row r="4" spans="2:65" ht="23.25" x14ac:dyDescent="0.35">
      <c r="B4" s="7"/>
      <c r="C4" s="114" t="s">
        <v>3</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50"/>
    </row>
    <row r="5" spans="2:65" ht="17.100000000000001" customHeight="1" x14ac:dyDescent="0.3">
      <c r="B5" s="7"/>
      <c r="C5" s="168" t="s">
        <v>288</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50"/>
    </row>
    <row r="6" spans="2:65" x14ac:dyDescent="0.25">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150"/>
    </row>
    <row r="7" spans="2:65" ht="14.45" customHeight="1" x14ac:dyDescent="0.25">
      <c r="B7" s="29"/>
      <c r="C7" s="11" t="s">
        <v>7</v>
      </c>
      <c r="D7" s="100"/>
      <c r="E7" s="100"/>
      <c r="F7" s="100"/>
      <c r="G7" s="100"/>
      <c r="H7" s="100"/>
      <c r="I7" s="100"/>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150"/>
    </row>
    <row r="8" spans="2:65" x14ac:dyDescent="0.25">
      <c r="B8" s="29"/>
      <c r="C8" s="172" t="s">
        <v>293</v>
      </c>
      <c r="D8" s="172"/>
      <c r="E8" s="172"/>
      <c r="F8" s="172"/>
      <c r="G8" s="172"/>
      <c r="H8" s="172"/>
      <c r="I8" s="172"/>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150"/>
    </row>
    <row r="9" spans="2:65" x14ac:dyDescent="0.25">
      <c r="B9" s="29"/>
      <c r="C9" s="172"/>
      <c r="D9" s="172"/>
      <c r="E9" s="172"/>
      <c r="F9" s="172"/>
      <c r="G9" s="172"/>
      <c r="H9" s="172"/>
      <c r="I9" s="172"/>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150"/>
    </row>
    <row r="10" spans="2:65" x14ac:dyDescent="0.25">
      <c r="B10" s="29"/>
      <c r="C10" s="172"/>
      <c r="D10" s="172"/>
      <c r="E10" s="172"/>
      <c r="F10" s="172"/>
      <c r="G10" s="172"/>
      <c r="H10" s="172"/>
      <c r="I10" s="172"/>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150"/>
    </row>
    <row r="11" spans="2:65" x14ac:dyDescent="0.25">
      <c r="B11" s="7"/>
      <c r="C11" s="172"/>
      <c r="D11" s="172"/>
      <c r="E11" s="172"/>
      <c r="F11" s="172"/>
      <c r="G11" s="172"/>
      <c r="H11" s="172"/>
      <c r="I11" s="172"/>
      <c r="J11" s="3"/>
      <c r="K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150"/>
    </row>
    <row r="12" spans="2:65" x14ac:dyDescent="0.25">
      <c r="B12" s="7"/>
      <c r="C12" s="172"/>
      <c r="D12" s="172"/>
      <c r="E12" s="172"/>
      <c r="F12" s="172"/>
      <c r="G12" s="172"/>
      <c r="H12" s="172"/>
      <c r="I12" s="172"/>
      <c r="J12" s="3"/>
      <c r="K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150"/>
    </row>
    <row r="13" spans="2:65" x14ac:dyDescent="0.25">
      <c r="B13" s="7"/>
      <c r="C13" s="111" t="s">
        <v>8</v>
      </c>
      <c r="D13" s="164"/>
      <c r="E13" s="164"/>
      <c r="F13" s="164"/>
      <c r="G13" s="164"/>
      <c r="H13" s="164"/>
      <c r="I13" s="164"/>
      <c r="J13" s="3"/>
      <c r="K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150"/>
    </row>
    <row r="14" spans="2:65" x14ac:dyDescent="0.25">
      <c r="B14" s="7"/>
      <c r="C14" s="70" t="s">
        <v>9</v>
      </c>
      <c r="D14" s="164"/>
      <c r="E14" s="164"/>
      <c r="F14" s="164"/>
      <c r="G14" s="164"/>
      <c r="H14" s="164"/>
      <c r="I14" s="164"/>
      <c r="J14" s="3"/>
      <c r="K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150"/>
    </row>
    <row r="15" spans="2:65" x14ac:dyDescent="0.25">
      <c r="B15" s="7"/>
      <c r="C15" s="71" t="s">
        <v>10</v>
      </c>
      <c r="D15" s="164"/>
      <c r="E15" s="166"/>
      <c r="F15" s="164"/>
      <c r="G15" s="164"/>
      <c r="H15" s="164"/>
      <c r="I15" s="164"/>
      <c r="J15" s="3"/>
      <c r="K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150"/>
    </row>
    <row r="16" spans="2:65" x14ac:dyDescent="0.25">
      <c r="B16" s="7"/>
      <c r="C16" s="72" t="s">
        <v>11</v>
      </c>
      <c r="D16" s="164"/>
      <c r="E16" s="167"/>
      <c r="F16" s="164"/>
      <c r="G16" s="164"/>
      <c r="H16" s="164"/>
      <c r="I16" s="164"/>
      <c r="J16" s="3"/>
      <c r="K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150"/>
    </row>
    <row r="17" spans="2:65" x14ac:dyDescent="0.25">
      <c r="B17" s="7"/>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150"/>
    </row>
    <row r="18" spans="2:65" ht="18.75" x14ac:dyDescent="0.3">
      <c r="B18" s="7"/>
      <c r="C18" s="3"/>
      <c r="D18" s="3"/>
      <c r="E18" s="3"/>
      <c r="F18" s="3"/>
      <c r="G18" s="3"/>
      <c r="H18" s="3"/>
      <c r="I18" s="3"/>
      <c r="J18" s="3"/>
      <c r="K18" s="3"/>
      <c r="L18" s="151" t="s">
        <v>19</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150"/>
    </row>
    <row r="19" spans="2:65" ht="15.75" x14ac:dyDescent="0.25">
      <c r="B19" s="7"/>
      <c r="C19" s="11" t="s">
        <v>12</v>
      </c>
      <c r="D19" s="3"/>
      <c r="E19" s="10" t="s">
        <v>13</v>
      </c>
      <c r="F19" s="10"/>
      <c r="G19" s="10"/>
      <c r="H19" s="10"/>
      <c r="I19" s="10" t="s">
        <v>14</v>
      </c>
      <c r="J19" s="10" t="s">
        <v>15</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150"/>
    </row>
    <row r="20" spans="2:65" x14ac:dyDescent="0.25">
      <c r="B20" s="7"/>
      <c r="C20" s="188" t="s">
        <v>16</v>
      </c>
      <c r="D20" s="3"/>
      <c r="E20" s="176" t="s">
        <v>285</v>
      </c>
      <c r="F20" s="177"/>
      <c r="G20" s="177"/>
      <c r="H20" s="178"/>
      <c r="I20" s="2" t="s">
        <v>17</v>
      </c>
      <c r="J20" s="34" t="s">
        <v>18</v>
      </c>
      <c r="K20" s="3"/>
      <c r="L20" s="189" t="s">
        <v>23</v>
      </c>
      <c r="M20" s="176" t="s">
        <v>24</v>
      </c>
      <c r="N20" s="177"/>
      <c r="O20" s="178"/>
      <c r="P20" s="73" t="str">
        <f>IF(J31="","",(G200-G160)/G180)</f>
        <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150"/>
    </row>
    <row r="21" spans="2:65" ht="15.6" customHeight="1" x14ac:dyDescent="0.25">
      <c r="B21" s="7"/>
      <c r="C21" s="188"/>
      <c r="D21" s="3"/>
      <c r="E21" s="176" t="s">
        <v>20</v>
      </c>
      <c r="F21" s="177"/>
      <c r="G21" s="177"/>
      <c r="H21" s="178"/>
      <c r="I21" s="2" t="s">
        <v>21</v>
      </c>
      <c r="J21" s="34"/>
      <c r="K21" s="3"/>
      <c r="L21" s="190"/>
      <c r="M21" s="176" t="s">
        <v>26</v>
      </c>
      <c r="N21" s="177"/>
      <c r="O21" s="178"/>
      <c r="P21" s="74" t="str">
        <f>IF(J31="","",(G201-G160)/G180)</f>
        <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150"/>
    </row>
    <row r="22" spans="2:65" ht="15.6" customHeight="1" x14ac:dyDescent="0.25">
      <c r="B22" s="7"/>
      <c r="C22" s="188"/>
      <c r="D22" s="3"/>
      <c r="E22" s="176" t="s">
        <v>233</v>
      </c>
      <c r="F22" s="177"/>
      <c r="G22" s="177"/>
      <c r="H22" s="178"/>
      <c r="I22" s="2" t="s">
        <v>22</v>
      </c>
      <c r="J22" s="34"/>
      <c r="K22" s="3"/>
      <c r="L22" s="189" t="s">
        <v>28</v>
      </c>
      <c r="M22" s="185" t="s">
        <v>24</v>
      </c>
      <c r="N22" s="186"/>
      <c r="O22" s="187"/>
      <c r="P22" s="74" t="str">
        <f>IF(J31="","",(G203-G161)/G180)</f>
        <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150"/>
    </row>
    <row r="23" spans="2:65" ht="15.6" customHeight="1" x14ac:dyDescent="0.25">
      <c r="B23" s="7"/>
      <c r="C23" s="188"/>
      <c r="D23" s="3"/>
      <c r="E23" s="176" t="str">
        <f>IF(OR(J20="Battery",J20="Hydrogen"), "Round Trip Efficiency (RTE) - DC", "Round Trip Efficiency (RTE)")</f>
        <v>Round Trip Efficiency (RTE) - DC</v>
      </c>
      <c r="F23" s="177"/>
      <c r="G23" s="177"/>
      <c r="H23" s="178"/>
      <c r="I23" s="2" t="s">
        <v>25</v>
      </c>
      <c r="J23" s="35"/>
      <c r="K23" s="3"/>
      <c r="L23" s="190"/>
      <c r="M23" s="176" t="s">
        <v>26</v>
      </c>
      <c r="N23" s="177"/>
      <c r="O23" s="178"/>
      <c r="P23" s="74" t="str">
        <f>IF(J31="","",(G204-G161)/G180)</f>
        <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150"/>
    </row>
    <row r="24" spans="2:65" ht="15.6" customHeight="1" x14ac:dyDescent="0.25">
      <c r="B24" s="7"/>
      <c r="C24" s="188"/>
      <c r="D24" s="3"/>
      <c r="E24" s="176" t="s">
        <v>27</v>
      </c>
      <c r="F24" s="177"/>
      <c r="G24" s="177"/>
      <c r="H24" s="178"/>
      <c r="I24" s="2" t="s">
        <v>25</v>
      </c>
      <c r="J24" s="35"/>
      <c r="K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150"/>
    </row>
    <row r="25" spans="2:65" ht="15.6" customHeight="1" x14ac:dyDescent="0.25">
      <c r="B25" s="7"/>
      <c r="C25" s="188"/>
      <c r="D25" s="3"/>
      <c r="E25" s="176" t="s">
        <v>29</v>
      </c>
      <c r="F25" s="177"/>
      <c r="G25" s="177"/>
      <c r="H25" s="178"/>
      <c r="I25" s="2" t="s">
        <v>30</v>
      </c>
      <c r="J25" s="34"/>
      <c r="K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150"/>
    </row>
    <row r="26" spans="2:65" ht="15.6" customHeight="1" x14ac:dyDescent="0.25">
      <c r="B26" s="7"/>
      <c r="C26" s="188"/>
      <c r="D26" s="3"/>
      <c r="E26" s="176" t="s">
        <v>31</v>
      </c>
      <c r="F26" s="177"/>
      <c r="G26" s="177"/>
      <c r="H26" s="178"/>
      <c r="I26" s="2" t="s">
        <v>30</v>
      </c>
      <c r="J26" s="34"/>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150"/>
    </row>
    <row r="27" spans="2:65" ht="15.6" customHeight="1" x14ac:dyDescent="0.25">
      <c r="B27" s="7"/>
      <c r="C27" s="188"/>
      <c r="D27" s="3"/>
      <c r="E27" s="176" t="s">
        <v>32</v>
      </c>
      <c r="F27" s="177"/>
      <c r="G27" s="177"/>
      <c r="H27" s="178"/>
      <c r="I27" s="2" t="s">
        <v>33</v>
      </c>
      <c r="J27" s="34"/>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150"/>
    </row>
    <row r="28" spans="2:65" ht="15.6" customHeight="1" x14ac:dyDescent="0.25">
      <c r="B28" s="7"/>
      <c r="C28" s="188"/>
      <c r="D28" s="3"/>
      <c r="E28" s="176" t="s">
        <v>34</v>
      </c>
      <c r="F28" s="177"/>
      <c r="G28" s="177"/>
      <c r="H28" s="178"/>
      <c r="I28" s="2" t="s">
        <v>35</v>
      </c>
      <c r="J28" s="34"/>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150"/>
    </row>
    <row r="29" spans="2:65" ht="15.75" x14ac:dyDescent="0.25">
      <c r="B29" s="7"/>
      <c r="C29" s="11"/>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150"/>
    </row>
    <row r="30" spans="2:65" ht="15.75" x14ac:dyDescent="0.25">
      <c r="B30" s="7"/>
      <c r="C30" s="11" t="s">
        <v>223</v>
      </c>
      <c r="D30" s="3"/>
      <c r="E30" s="10" t="s">
        <v>36</v>
      </c>
      <c r="F30" s="10"/>
      <c r="G30" s="10"/>
      <c r="H30" s="10"/>
      <c r="I30" s="10" t="s">
        <v>14</v>
      </c>
      <c r="J30" s="10" t="s">
        <v>15</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150"/>
    </row>
    <row r="31" spans="2:65" ht="14.45" customHeight="1" x14ac:dyDescent="0.25">
      <c r="B31" s="7"/>
      <c r="C31" s="172" t="s">
        <v>234</v>
      </c>
      <c r="D31" s="3"/>
      <c r="E31" s="176" t="s">
        <v>37</v>
      </c>
      <c r="F31" s="177"/>
      <c r="G31" s="177"/>
      <c r="H31" s="178"/>
      <c r="I31" s="2" t="s">
        <v>38</v>
      </c>
      <c r="J31" s="36"/>
      <c r="K31" s="6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150"/>
    </row>
    <row r="32" spans="2:65" ht="15.6" customHeight="1" x14ac:dyDescent="0.25">
      <c r="B32" s="7"/>
      <c r="C32" s="172"/>
      <c r="D32" s="3"/>
      <c r="E32" s="176" t="s">
        <v>39</v>
      </c>
      <c r="F32" s="177"/>
      <c r="G32" s="177"/>
      <c r="H32" s="178"/>
      <c r="I32" s="2" t="s">
        <v>40</v>
      </c>
      <c r="J32" s="36"/>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150"/>
    </row>
    <row r="33" spans="2:65" ht="15.6" customHeight="1" x14ac:dyDescent="0.25">
      <c r="B33" s="7"/>
      <c r="C33" s="172"/>
      <c r="D33" s="3"/>
      <c r="E33" s="176" t="s">
        <v>41</v>
      </c>
      <c r="F33" s="177"/>
      <c r="G33" s="177"/>
      <c r="H33" s="178"/>
      <c r="I33" s="2" t="s">
        <v>42</v>
      </c>
      <c r="J33" s="45"/>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150"/>
    </row>
    <row r="34" spans="2:65" ht="15.6" customHeight="1" x14ac:dyDescent="0.25">
      <c r="B34" s="7"/>
      <c r="C34" s="172"/>
      <c r="D34" s="3"/>
      <c r="E34" s="176" t="s">
        <v>231</v>
      </c>
      <c r="F34" s="177"/>
      <c r="G34" s="177"/>
      <c r="H34" s="178"/>
      <c r="I34" s="2" t="s">
        <v>25</v>
      </c>
      <c r="J34" s="46"/>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150"/>
    </row>
    <row r="35" spans="2:65" ht="15.6" customHeight="1" x14ac:dyDescent="0.25">
      <c r="B35" s="7"/>
      <c r="C35" s="172"/>
      <c r="D35" s="3"/>
      <c r="E35" s="52"/>
      <c r="F35" s="52"/>
      <c r="G35" s="52"/>
      <c r="H35" s="52"/>
      <c r="I35" s="3"/>
      <c r="J35" s="5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150"/>
    </row>
    <row r="36" spans="2:65" ht="15.6" customHeight="1" x14ac:dyDescent="0.25">
      <c r="B36" s="7"/>
      <c r="C36" s="172"/>
      <c r="D36" s="3"/>
      <c r="E36" s="52"/>
      <c r="F36" s="52"/>
      <c r="G36" s="52"/>
      <c r="H36" s="52"/>
      <c r="I36" s="3"/>
      <c r="J36" s="5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150"/>
    </row>
    <row r="37" spans="2:65" ht="15.6" customHeight="1" x14ac:dyDescent="0.25">
      <c r="B37" s="7"/>
      <c r="C37" s="172"/>
      <c r="D37" s="3"/>
      <c r="E37" s="52"/>
      <c r="F37" s="52"/>
      <c r="G37" s="52"/>
      <c r="H37" s="52"/>
      <c r="I37" s="3"/>
      <c r="J37" s="5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150"/>
    </row>
    <row r="38" spans="2:65" ht="15.6" customHeight="1" x14ac:dyDescent="0.25">
      <c r="B38" s="7"/>
      <c r="C38" s="172"/>
      <c r="D38" s="3"/>
      <c r="E38" s="52"/>
      <c r="F38" s="52"/>
      <c r="G38" s="52"/>
      <c r="H38" s="52"/>
      <c r="I38" s="3"/>
      <c r="J38" s="5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150"/>
    </row>
    <row r="39" spans="2:65" ht="15.6" customHeight="1" x14ac:dyDescent="0.25">
      <c r="B39" s="7"/>
      <c r="C39" s="100"/>
      <c r="D39" s="3"/>
      <c r="E39" s="52"/>
      <c r="F39" s="52"/>
      <c r="G39" s="52"/>
      <c r="H39" s="52"/>
      <c r="I39" s="3"/>
      <c r="J39" s="5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150"/>
    </row>
    <row r="40" spans="2:65" ht="15.6" customHeight="1" x14ac:dyDescent="0.25">
      <c r="B40" s="7"/>
      <c r="C40" s="11" t="s">
        <v>43</v>
      </c>
      <c r="D40" s="3"/>
      <c r="E40" s="10" t="s">
        <v>44</v>
      </c>
      <c r="F40" s="3"/>
      <c r="G40" s="3"/>
      <c r="H40" s="3"/>
      <c r="I40" s="3"/>
      <c r="J40" s="116" t="s">
        <v>45</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150"/>
    </row>
    <row r="41" spans="2:65" ht="15.6" customHeight="1" x14ac:dyDescent="0.25">
      <c r="B41" s="7"/>
      <c r="C41" s="172" t="s">
        <v>281</v>
      </c>
      <c r="D41" s="3"/>
      <c r="E41" s="176" t="s">
        <v>46</v>
      </c>
      <c r="F41" s="177"/>
      <c r="G41" s="177"/>
      <c r="H41" s="177"/>
      <c r="I41" s="178"/>
      <c r="J41" s="34" t="s">
        <v>47</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150"/>
    </row>
    <row r="42" spans="2:65" ht="15.6" customHeight="1" x14ac:dyDescent="0.25">
      <c r="B42" s="7"/>
      <c r="C42" s="172"/>
      <c r="D42" s="3"/>
      <c r="E42" s="176" t="s">
        <v>48</v>
      </c>
      <c r="F42" s="177"/>
      <c r="G42" s="177"/>
      <c r="H42" s="177"/>
      <c r="I42" s="178"/>
      <c r="J42" s="34" t="s">
        <v>47</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150"/>
    </row>
    <row r="43" spans="2:65" ht="15.6" customHeight="1" x14ac:dyDescent="0.25">
      <c r="B43" s="7"/>
      <c r="C43" s="172"/>
      <c r="D43" s="3"/>
      <c r="E43" s="191" t="s">
        <v>49</v>
      </c>
      <c r="F43" s="192"/>
      <c r="G43" s="192"/>
      <c r="H43" s="192"/>
      <c r="I43" s="193"/>
      <c r="J43" s="34" t="s">
        <v>47</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150"/>
    </row>
    <row r="44" spans="2:65" ht="15.6" customHeight="1" x14ac:dyDescent="0.25">
      <c r="B44" s="7"/>
      <c r="C44" s="172"/>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150"/>
    </row>
    <row r="45" spans="2:65" ht="15.6" customHeight="1" x14ac:dyDescent="0.25">
      <c r="B45" s="7"/>
      <c r="C45" s="172"/>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150"/>
    </row>
    <row r="46" spans="2:65" ht="15.6" customHeight="1" x14ac:dyDescent="0.25">
      <c r="B46" s="7"/>
      <c r="C46" s="100"/>
      <c r="D46" s="3"/>
      <c r="E46" s="52"/>
      <c r="F46" s="52"/>
      <c r="G46" s="52"/>
      <c r="H46" s="52"/>
      <c r="I46" s="3"/>
      <c r="J46" s="5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150"/>
    </row>
    <row r="47" spans="2:65" ht="15.6" customHeight="1" x14ac:dyDescent="0.25">
      <c r="B47" s="7"/>
      <c r="C47" s="11" t="s">
        <v>50</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150"/>
    </row>
    <row r="48" spans="2:65" ht="15.6" customHeight="1" x14ac:dyDescent="0.25">
      <c r="B48" s="7"/>
      <c r="C48" s="172" t="s">
        <v>235</v>
      </c>
      <c r="D48" s="172"/>
      <c r="E48" s="172"/>
      <c r="F48" s="172"/>
      <c r="G48" s="172"/>
      <c r="H48" s="172"/>
      <c r="I48" s="172"/>
      <c r="J48" s="172"/>
      <c r="K48" s="172"/>
      <c r="L48" s="172"/>
      <c r="M48" s="172"/>
      <c r="N48" s="172"/>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150"/>
    </row>
    <row r="49" spans="2:65" x14ac:dyDescent="0.25">
      <c r="B49" s="7"/>
      <c r="C49" s="172"/>
      <c r="D49" s="172"/>
      <c r="E49" s="172"/>
      <c r="F49" s="172"/>
      <c r="G49" s="172"/>
      <c r="H49" s="172"/>
      <c r="I49" s="172"/>
      <c r="J49" s="172"/>
      <c r="K49" s="172"/>
      <c r="L49" s="172"/>
      <c r="M49" s="172"/>
      <c r="N49" s="172"/>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150"/>
    </row>
    <row r="50" spans="2:65" x14ac:dyDescent="0.25">
      <c r="B50" s="7"/>
      <c r="C50" s="172"/>
      <c r="D50" s="172"/>
      <c r="E50" s="172"/>
      <c r="F50" s="172"/>
      <c r="G50" s="172"/>
      <c r="H50" s="172"/>
      <c r="I50" s="172"/>
      <c r="J50" s="172"/>
      <c r="K50" s="172"/>
      <c r="L50" s="172"/>
      <c r="M50" s="172"/>
      <c r="N50" s="17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150"/>
    </row>
    <row r="51" spans="2:65" x14ac:dyDescent="0.25">
      <c r="B51" s="7"/>
      <c r="C51" s="172"/>
      <c r="D51" s="172"/>
      <c r="E51" s="172"/>
      <c r="F51" s="172"/>
      <c r="G51" s="172"/>
      <c r="H51" s="172"/>
      <c r="I51" s="172"/>
      <c r="J51" s="172"/>
      <c r="K51" s="172"/>
      <c r="L51" s="172"/>
      <c r="M51" s="172"/>
      <c r="N51" s="172"/>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150"/>
    </row>
    <row r="52" spans="2:65" ht="15.75" x14ac:dyDescent="0.25">
      <c r="B52" s="7"/>
      <c r="C52" s="11"/>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150"/>
    </row>
    <row r="53" spans="2:65" x14ac:dyDescent="0.25">
      <c r="B53" s="7"/>
      <c r="C53" s="3"/>
      <c r="D53" s="17" t="s">
        <v>51</v>
      </c>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9"/>
      <c r="BM53" s="150"/>
    </row>
    <row r="54" spans="2:65" x14ac:dyDescent="0.25">
      <c r="B54" s="7"/>
      <c r="C54" s="10" t="s">
        <v>52</v>
      </c>
      <c r="D54" s="32">
        <v>0</v>
      </c>
      <c r="E54" s="33">
        <v>1</v>
      </c>
      <c r="F54" s="33">
        <v>2</v>
      </c>
      <c r="G54" s="33">
        <v>3</v>
      </c>
      <c r="H54" s="33">
        <v>4</v>
      </c>
      <c r="I54" s="33">
        <v>5</v>
      </c>
      <c r="J54" s="33">
        <v>6</v>
      </c>
      <c r="K54" s="33">
        <v>7</v>
      </c>
      <c r="L54" s="33">
        <v>8</v>
      </c>
      <c r="M54" s="33">
        <v>9</v>
      </c>
      <c r="N54" s="33">
        <v>10</v>
      </c>
      <c r="O54" s="33">
        <v>11</v>
      </c>
      <c r="P54" s="33">
        <v>12</v>
      </c>
      <c r="Q54" s="33">
        <v>13</v>
      </c>
      <c r="R54" s="33">
        <v>14</v>
      </c>
      <c r="S54" s="33">
        <v>15</v>
      </c>
      <c r="T54" s="33">
        <v>16</v>
      </c>
      <c r="U54" s="33">
        <v>17</v>
      </c>
      <c r="V54" s="33">
        <v>18</v>
      </c>
      <c r="W54" s="33">
        <v>19</v>
      </c>
      <c r="X54" s="33">
        <v>20</v>
      </c>
      <c r="Y54" s="33">
        <v>21</v>
      </c>
      <c r="Z54" s="33">
        <v>22</v>
      </c>
      <c r="AA54" s="33">
        <v>23</v>
      </c>
      <c r="AB54" s="33">
        <v>24</v>
      </c>
      <c r="AC54" s="33">
        <v>25</v>
      </c>
      <c r="AD54" s="33">
        <v>26</v>
      </c>
      <c r="AE54" s="33">
        <v>27</v>
      </c>
      <c r="AF54" s="33">
        <v>28</v>
      </c>
      <c r="AG54" s="33">
        <v>29</v>
      </c>
      <c r="AH54" s="33">
        <v>30</v>
      </c>
      <c r="AI54" s="33">
        <v>31</v>
      </c>
      <c r="AJ54" s="33">
        <v>32</v>
      </c>
      <c r="AK54" s="33">
        <v>33</v>
      </c>
      <c r="AL54" s="33">
        <v>34</v>
      </c>
      <c r="AM54" s="33">
        <v>35</v>
      </c>
      <c r="AN54" s="33">
        <v>36</v>
      </c>
      <c r="AO54" s="33">
        <v>37</v>
      </c>
      <c r="AP54" s="33">
        <v>38</v>
      </c>
      <c r="AQ54" s="33">
        <v>39</v>
      </c>
      <c r="AR54" s="33">
        <v>40</v>
      </c>
      <c r="AS54" s="33">
        <v>41</v>
      </c>
      <c r="AT54" s="33">
        <v>42</v>
      </c>
      <c r="AU54" s="33">
        <v>43</v>
      </c>
      <c r="AV54" s="33">
        <v>44</v>
      </c>
      <c r="AW54" s="33">
        <v>45</v>
      </c>
      <c r="AX54" s="33">
        <v>46</v>
      </c>
      <c r="AY54" s="33">
        <v>47</v>
      </c>
      <c r="AZ54" s="33">
        <v>48</v>
      </c>
      <c r="BA54" s="33">
        <v>49</v>
      </c>
      <c r="BB54" s="33">
        <v>50</v>
      </c>
      <c r="BC54" s="33">
        <v>51</v>
      </c>
      <c r="BD54" s="33">
        <v>52</v>
      </c>
      <c r="BE54" s="33">
        <v>53</v>
      </c>
      <c r="BF54" s="33">
        <v>54</v>
      </c>
      <c r="BG54" s="33">
        <v>55</v>
      </c>
      <c r="BH54" s="33">
        <v>56</v>
      </c>
      <c r="BI54" s="33">
        <v>57</v>
      </c>
      <c r="BJ54" s="33">
        <v>58</v>
      </c>
      <c r="BK54" s="33">
        <v>59</v>
      </c>
      <c r="BL54" s="146">
        <v>60</v>
      </c>
      <c r="BM54" s="150"/>
    </row>
    <row r="55" spans="2:65" x14ac:dyDescent="0.25">
      <c r="B55" s="7"/>
      <c r="C55" s="2"/>
      <c r="D55" s="202"/>
      <c r="E55" s="143"/>
      <c r="F55" s="143"/>
      <c r="G55" s="143"/>
      <c r="H55" s="143"/>
      <c r="I55" s="144"/>
      <c r="J55" s="143"/>
      <c r="K55" s="143"/>
      <c r="L55" s="143"/>
      <c r="M55" s="143"/>
      <c r="N55" s="143"/>
      <c r="O55" s="143"/>
      <c r="P55" s="143"/>
      <c r="Q55" s="143"/>
      <c r="R55" s="143"/>
      <c r="S55" s="143"/>
      <c r="T55" s="145"/>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50"/>
    </row>
    <row r="56" spans="2:65" x14ac:dyDescent="0.25">
      <c r="B56" s="7"/>
      <c r="C56" s="2"/>
      <c r="D56" s="203"/>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150"/>
    </row>
    <row r="57" spans="2:65" x14ac:dyDescent="0.25">
      <c r="B57" s="7"/>
      <c r="C57" s="2"/>
      <c r="D57" s="203"/>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150"/>
    </row>
    <row r="58" spans="2:65" x14ac:dyDescent="0.25">
      <c r="B58" s="7"/>
      <c r="C58" s="2"/>
      <c r="D58" s="203"/>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150"/>
    </row>
    <row r="59" spans="2:65" x14ac:dyDescent="0.25">
      <c r="B59" s="7"/>
      <c r="C59" s="2"/>
      <c r="D59" s="203"/>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150"/>
    </row>
    <row r="60" spans="2:65" x14ac:dyDescent="0.25">
      <c r="B60" s="7"/>
      <c r="C60" s="2"/>
      <c r="D60" s="203"/>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150"/>
    </row>
    <row r="61" spans="2:65" x14ac:dyDescent="0.25">
      <c r="B61" s="7"/>
      <c r="C61" s="2"/>
      <c r="D61" s="203"/>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150"/>
    </row>
    <row r="62" spans="2:65" x14ac:dyDescent="0.25">
      <c r="B62" s="7"/>
      <c r="C62" s="2"/>
      <c r="D62" s="203"/>
      <c r="E62" s="28"/>
      <c r="F62" s="28"/>
      <c r="G62" s="28"/>
      <c r="H62" s="28"/>
      <c r="I62" s="28"/>
      <c r="J62" s="28"/>
      <c r="K62" s="28"/>
      <c r="L62" s="28"/>
      <c r="M62" s="28"/>
      <c r="N62" s="28"/>
      <c r="O62" s="28"/>
      <c r="P62" s="28"/>
      <c r="Q62" s="28"/>
      <c r="R62" s="28"/>
      <c r="S62" s="28"/>
      <c r="T62" s="28"/>
      <c r="U62" s="134"/>
      <c r="V62" s="134"/>
      <c r="W62" s="134"/>
      <c r="X62" s="134"/>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150"/>
    </row>
    <row r="63" spans="2:65" x14ac:dyDescent="0.25">
      <c r="B63" s="7"/>
      <c r="C63" s="2"/>
      <c r="D63" s="203"/>
      <c r="E63" s="28"/>
      <c r="F63" s="28"/>
      <c r="G63" s="28"/>
      <c r="H63" s="28"/>
      <c r="I63" s="28"/>
      <c r="J63" s="28"/>
      <c r="K63" s="28"/>
      <c r="L63" s="28"/>
      <c r="M63" s="28"/>
      <c r="N63" s="28"/>
      <c r="O63" s="28"/>
      <c r="P63" s="28"/>
      <c r="Q63" s="28"/>
      <c r="R63" s="28"/>
      <c r="S63" s="28"/>
      <c r="T63" s="28"/>
      <c r="U63" s="134"/>
      <c r="V63" s="134"/>
      <c r="W63" s="134"/>
      <c r="X63" s="134"/>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150"/>
    </row>
    <row r="64" spans="2:65" x14ac:dyDescent="0.25">
      <c r="B64" s="7"/>
      <c r="C64" s="2"/>
      <c r="D64" s="203"/>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150"/>
    </row>
    <row r="65" spans="2:65" x14ac:dyDescent="0.25">
      <c r="B65" s="7"/>
      <c r="C65" s="2"/>
      <c r="D65" s="204"/>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150"/>
    </row>
    <row r="66" spans="2:65" x14ac:dyDescent="0.25">
      <c r="B66" s="7"/>
      <c r="C66" s="30" t="s">
        <v>53</v>
      </c>
      <c r="D66" s="147"/>
      <c r="E66" s="133">
        <f>(SUM(E55:E65)/((1+WACC_real)^(E54)))</f>
        <v>0</v>
      </c>
      <c r="F66" s="133">
        <f>IF(F54=" "," ",SUM('LCOS Calculator - Future'!F55:F65)/((1+WACC_real)^('LCOS Calculator - Future'!F54)))</f>
        <v>0</v>
      </c>
      <c r="G66" s="133">
        <f>IF(G54=" "," ",SUM('LCOS Calculator - Future'!G55:G65)/((1+WACC_real)^('LCOS Calculator - Future'!G54)))</f>
        <v>0</v>
      </c>
      <c r="H66" s="133">
        <f>IF(H54=" "," ",SUM('LCOS Calculator - Future'!H55:H65)/((1+WACC_real)^('LCOS Calculator - Future'!H54)))</f>
        <v>0</v>
      </c>
      <c r="I66" s="133">
        <f>IF(I54=" "," ",SUM('LCOS Calculator - Future'!I55:I65)/((1+WACC_real)^('LCOS Calculator - Future'!I54)))</f>
        <v>0</v>
      </c>
      <c r="J66" s="133">
        <f>IF(J54=" "," ",SUM('LCOS Calculator - Future'!J55:J65)/((1+WACC_real)^('LCOS Calculator - Future'!J54)))</f>
        <v>0</v>
      </c>
      <c r="K66" s="133">
        <f>IF(K54=" "," ",SUM('LCOS Calculator - Future'!K55:K65)/((1+WACC_real)^('LCOS Calculator - Future'!K54)))</f>
        <v>0</v>
      </c>
      <c r="L66" s="133">
        <f>IF(L54=" "," ",SUM('LCOS Calculator - Future'!L55:L65)/((1+WACC_real)^('LCOS Calculator - Future'!L54)))</f>
        <v>0</v>
      </c>
      <c r="M66" s="133">
        <f>IF(M54=" "," ",SUM('LCOS Calculator - Future'!M55:M65)/((1+WACC_real)^('LCOS Calculator - Future'!M54)))</f>
        <v>0</v>
      </c>
      <c r="N66" s="133">
        <f>IF(N54=" "," ",SUM('LCOS Calculator - Future'!N55:N65)/((1+WACC_real)^('LCOS Calculator - Future'!N54)))</f>
        <v>0</v>
      </c>
      <c r="O66" s="133">
        <f>IF(O54=" "," ",SUM('LCOS Calculator - Future'!O55:O65)/((1+WACC_real)^('LCOS Calculator - Future'!O54)))</f>
        <v>0</v>
      </c>
      <c r="P66" s="133">
        <f>IF(P54=" "," ",SUM('LCOS Calculator - Future'!P55:P65)/((1+WACC_real)^('LCOS Calculator - Future'!P54)))</f>
        <v>0</v>
      </c>
      <c r="Q66" s="133">
        <f>IF(Q54=" "," ",SUM('LCOS Calculator - Future'!Q55:Q65)/((1+WACC_real)^('LCOS Calculator - Future'!Q54)))</f>
        <v>0</v>
      </c>
      <c r="R66" s="133">
        <f>IF(R54=" "," ",SUM('LCOS Calculator - Future'!R55:R65)/((1+WACC_real)^('LCOS Calculator - Future'!R54)))</f>
        <v>0</v>
      </c>
      <c r="S66" s="133">
        <f>IF(S54=" "," ",SUM('LCOS Calculator - Future'!S55:S65)/((1+WACC_real)^('LCOS Calculator - Future'!S54)))</f>
        <v>0</v>
      </c>
      <c r="T66" s="133">
        <f>IF(T54=" "," ",SUM('LCOS Calculator - Future'!T55:T65)/((1+WACC_real)^('LCOS Calculator - Future'!T54)))</f>
        <v>0</v>
      </c>
      <c r="U66" s="133">
        <f>IF(U54=" "," ",SUM('LCOS Calculator - Future'!U55:U65)/((1+WACC_real)^('LCOS Calculator - Future'!U54)))</f>
        <v>0</v>
      </c>
      <c r="V66" s="133">
        <f>IF(V54=" "," ",SUM('LCOS Calculator - Future'!V55:V65)/((1+WACC_real)^('LCOS Calculator - Future'!V54)))</f>
        <v>0</v>
      </c>
      <c r="W66" s="133">
        <f>IF(W54=" "," ",SUM('LCOS Calculator - Future'!W55:W65)/((1+WACC_real)^('LCOS Calculator - Future'!W54)))</f>
        <v>0</v>
      </c>
      <c r="X66" s="133">
        <f>IF(X54=" "," ",SUM('LCOS Calculator - Future'!X55:X65)/((1+WACC_real)^('LCOS Calculator - Future'!X54)))</f>
        <v>0</v>
      </c>
      <c r="Y66" s="133">
        <f>IF(Y54=" "," ",SUM('LCOS Calculator - Future'!Y55:Y65)/((1+WACC_real)^('LCOS Calculator - Future'!Y54)))</f>
        <v>0</v>
      </c>
      <c r="Z66" s="133">
        <f>IF(Z54=" "," ",SUM('LCOS Calculator - Future'!Z55:Z65)/((1+WACC_real)^('LCOS Calculator - Future'!Z54)))</f>
        <v>0</v>
      </c>
      <c r="AA66" s="133">
        <f>IF(AA54=" "," ",SUM('LCOS Calculator - Future'!AA55:AA65)/((1+WACC_real)^('LCOS Calculator - Future'!AA54)))</f>
        <v>0</v>
      </c>
      <c r="AB66" s="133">
        <f>IF(AB54=" "," ",SUM('LCOS Calculator - Future'!AB55:AB65)/((1+WACC_real)^('LCOS Calculator - Future'!AB54)))</f>
        <v>0</v>
      </c>
      <c r="AC66" s="133">
        <f>IF(AC54=" "," ",SUM('LCOS Calculator - Future'!AC55:AC65)/((1+WACC_real)^('LCOS Calculator - Future'!AC54)))</f>
        <v>0</v>
      </c>
      <c r="AD66" s="133">
        <f>IF(AD54=" "," ",SUM('LCOS Calculator - Future'!AD55:AD65)/((1+WACC_real)^('LCOS Calculator - Future'!AD54)))</f>
        <v>0</v>
      </c>
      <c r="AE66" s="133">
        <f>IF(AE54=" "," ",SUM('LCOS Calculator - Future'!AE55:AE65)/((1+WACC_real)^('LCOS Calculator - Future'!AE54)))</f>
        <v>0</v>
      </c>
      <c r="AF66" s="133">
        <f>IF(AF54=" "," ",SUM('LCOS Calculator - Future'!AF55:AF65)/((1+WACC_real)^('LCOS Calculator - Future'!AF54)))</f>
        <v>0</v>
      </c>
      <c r="AG66" s="133">
        <f>IF(AG54=" "," ",SUM('LCOS Calculator - Future'!AG55:AG65)/((1+WACC_real)^('LCOS Calculator - Future'!AG54)))</f>
        <v>0</v>
      </c>
      <c r="AH66" s="133">
        <f>IF(AH54=" "," ",SUM('LCOS Calculator - Future'!AH55:AH65)/((1+WACC_real)^('LCOS Calculator - Future'!AH54)))</f>
        <v>0</v>
      </c>
      <c r="AI66" s="133">
        <f>IF(AI54=" "," ",SUM('LCOS Calculator - Future'!AI55:AI65)/((1+WACC_real)^('LCOS Calculator - Future'!AI54)))</f>
        <v>0</v>
      </c>
      <c r="AJ66" s="133">
        <f>IF(AJ54=" "," ",SUM('LCOS Calculator - Future'!AJ55:AJ65)/((1+WACC_real)^('LCOS Calculator - Future'!AJ54)))</f>
        <v>0</v>
      </c>
      <c r="AK66" s="133">
        <f>IF(AK54=" "," ",SUM('LCOS Calculator - Future'!AK55:AK65)/((1+WACC_real)^('LCOS Calculator - Future'!AK54)))</f>
        <v>0</v>
      </c>
      <c r="AL66" s="133">
        <f>IF(AL54=" "," ",SUM('LCOS Calculator - Future'!AL55:AL65)/((1+WACC_real)^('LCOS Calculator - Future'!AL54)))</f>
        <v>0</v>
      </c>
      <c r="AM66" s="133">
        <f>IF(AM54=" "," ",SUM('LCOS Calculator - Future'!AM55:AM65)/((1+WACC_real)^('LCOS Calculator - Future'!AM54)))</f>
        <v>0</v>
      </c>
      <c r="AN66" s="133">
        <f>IF(AN54=" "," ",SUM('LCOS Calculator - Future'!AN55:AN65)/((1+WACC_real)^('LCOS Calculator - Future'!AN54)))</f>
        <v>0</v>
      </c>
      <c r="AO66" s="133">
        <f>IF(AO54=" "," ",SUM('LCOS Calculator - Future'!AO55:AO65)/((1+WACC_real)^('LCOS Calculator - Future'!AO54)))</f>
        <v>0</v>
      </c>
      <c r="AP66" s="133">
        <f>IF(AP54=" "," ",SUM('LCOS Calculator - Future'!AP55:AP65)/((1+WACC_real)^('LCOS Calculator - Future'!AP54)))</f>
        <v>0</v>
      </c>
      <c r="AQ66" s="133">
        <f>IF(AQ54=" "," ",SUM('LCOS Calculator - Future'!AQ55:AQ65)/((1+WACC_real)^('LCOS Calculator - Future'!AQ54)))</f>
        <v>0</v>
      </c>
      <c r="AR66" s="133">
        <f>IF(AR54=" "," ",SUM('LCOS Calculator - Future'!AR55:AR65)/((1+WACC_real)^('LCOS Calculator - Future'!AR54)))</f>
        <v>0</v>
      </c>
      <c r="AS66" s="133">
        <f>IF(AS54=" "," ",SUM('LCOS Calculator - Future'!AS55:AS65)/((1+WACC_real)^('LCOS Calculator - Future'!AS54)))</f>
        <v>0</v>
      </c>
      <c r="AT66" s="133">
        <f>IF(AT54=" "," ",SUM('LCOS Calculator - Future'!AT55:AT65)/((1+WACC_real)^('LCOS Calculator - Future'!AT54)))</f>
        <v>0</v>
      </c>
      <c r="AU66" s="133">
        <f>IF(AU54=" "," ",SUM('LCOS Calculator - Future'!AU55:AU65)/((1+WACC_real)^('LCOS Calculator - Future'!AU54)))</f>
        <v>0</v>
      </c>
      <c r="AV66" s="133">
        <f>IF(AV54=" "," ",SUM('LCOS Calculator - Future'!AV55:AV65)/((1+WACC_real)^('LCOS Calculator - Future'!AV54)))</f>
        <v>0</v>
      </c>
      <c r="AW66" s="133">
        <f>IF(AW54=" "," ",SUM('LCOS Calculator - Future'!AW55:AW65)/((1+WACC_real)^('LCOS Calculator - Future'!AW54)))</f>
        <v>0</v>
      </c>
      <c r="AX66" s="133">
        <f>IF(AX54=" "," ",SUM('LCOS Calculator - Future'!AX55:AX65)/((1+WACC_real)^('LCOS Calculator - Future'!AX54)))</f>
        <v>0</v>
      </c>
      <c r="AY66" s="133">
        <f>IF(AY54=" "," ",SUM('LCOS Calculator - Future'!AY55:AY65)/((1+WACC_real)^('LCOS Calculator - Future'!AY54)))</f>
        <v>0</v>
      </c>
      <c r="AZ66" s="133">
        <f>IF(AZ54=" "," ",SUM('LCOS Calculator - Future'!AZ55:AZ65)/((1+WACC_real)^('LCOS Calculator - Future'!AZ54)))</f>
        <v>0</v>
      </c>
      <c r="BA66" s="133">
        <f>IF(BA54=" "," ",SUM('LCOS Calculator - Future'!BA55:BA65)/((1+WACC_real)^('LCOS Calculator - Future'!BA54)))</f>
        <v>0</v>
      </c>
      <c r="BB66" s="133">
        <f>IF(BB54=" "," ",SUM('LCOS Calculator - Future'!BB55:BB65)/((1+WACC_real)^('LCOS Calculator - Future'!BB54)))</f>
        <v>0</v>
      </c>
      <c r="BC66" s="133">
        <f>IF(BC54=" "," ",SUM('LCOS Calculator - Future'!BC55:BC65)/((1+WACC_real)^('LCOS Calculator - Future'!BC54)))</f>
        <v>0</v>
      </c>
      <c r="BD66" s="133">
        <f>IF(BD54=" "," ",SUM('LCOS Calculator - Future'!BD55:BD65)/((1+WACC_real)^('LCOS Calculator - Future'!BD54)))</f>
        <v>0</v>
      </c>
      <c r="BE66" s="133">
        <f>IF(BE54=" "," ",SUM('LCOS Calculator - Future'!BE55:BE65)/((1+WACC_real)^('LCOS Calculator - Future'!BE54)))</f>
        <v>0</v>
      </c>
      <c r="BF66" s="133">
        <f>IF(BF54=" "," ",SUM('LCOS Calculator - Future'!BF55:BF65)/((1+WACC_real)^('LCOS Calculator - Future'!BF54)))</f>
        <v>0</v>
      </c>
      <c r="BG66" s="133">
        <f>IF(BG54=" "," ",SUM('LCOS Calculator - Future'!BG55:BG65)/((1+WACC_real)^('LCOS Calculator - Future'!BG54)))</f>
        <v>0</v>
      </c>
      <c r="BH66" s="133">
        <f>IF(BH54=" "," ",SUM('LCOS Calculator - Future'!BH55:BH65)/((1+WACC_real)^('LCOS Calculator - Future'!BH54)))</f>
        <v>0</v>
      </c>
      <c r="BI66" s="133">
        <f>IF(BI54=" "," ",SUM('LCOS Calculator - Future'!BI55:BI65)/((1+WACC_real)^('LCOS Calculator - Future'!BI54)))</f>
        <v>0</v>
      </c>
      <c r="BJ66" s="133">
        <f>IF(BJ54=" "," ",SUM('LCOS Calculator - Future'!BJ55:BJ65)/((1+WACC_real)^('LCOS Calculator - Future'!BJ54)))</f>
        <v>0</v>
      </c>
      <c r="BK66" s="133">
        <f>IF(BK54=" "," ",SUM('LCOS Calculator - Future'!BK55:BK65)/((1+WACC_real)^('LCOS Calculator - Future'!BK54)))</f>
        <v>0</v>
      </c>
      <c r="BL66" s="133">
        <f>IF(BL54=" "," ",SUM('LCOS Calculator - Future'!BL55:BL65)/((1+WACC_real)^('LCOS Calculator - Future'!BL54)))</f>
        <v>0</v>
      </c>
      <c r="BM66" s="150"/>
    </row>
    <row r="67" spans="2:65" x14ac:dyDescent="0.25">
      <c r="B67" s="7"/>
      <c r="C67" s="30"/>
      <c r="D67" s="102"/>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3"/>
      <c r="BD67" s="3"/>
      <c r="BE67" s="3"/>
      <c r="BF67" s="3"/>
      <c r="BG67" s="3"/>
      <c r="BH67" s="3"/>
      <c r="BI67" s="3"/>
      <c r="BJ67" s="3"/>
      <c r="BK67" s="3"/>
      <c r="BL67" s="3"/>
      <c r="BM67" s="150"/>
    </row>
    <row r="68" spans="2:65" x14ac:dyDescent="0.25">
      <c r="B68" s="7"/>
      <c r="C68" s="152" t="s">
        <v>54</v>
      </c>
      <c r="D68" s="133">
        <f>SUM(D66:BL66)</f>
        <v>0</v>
      </c>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3"/>
      <c r="BC68" s="3"/>
      <c r="BD68" s="3"/>
      <c r="BE68" s="3"/>
      <c r="BF68" s="3"/>
      <c r="BG68" s="3"/>
      <c r="BH68" s="3"/>
      <c r="BI68" s="3"/>
      <c r="BJ68" s="3"/>
      <c r="BK68" s="3"/>
      <c r="BL68" s="3"/>
      <c r="BM68" s="150"/>
    </row>
    <row r="69" spans="2:65" ht="16.5" thickBot="1" x14ac:dyDescent="0.3">
      <c r="B69" s="8"/>
      <c r="C69" s="37"/>
      <c r="D69" s="38"/>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153"/>
    </row>
    <row r="77" spans="2:65" ht="15.75" x14ac:dyDescent="0.25">
      <c r="C77" s="12" t="s">
        <v>224</v>
      </c>
      <c r="E77" s="179" t="s">
        <v>55</v>
      </c>
      <c r="F77" s="180"/>
      <c r="G77" s="180"/>
      <c r="H77" s="181"/>
      <c r="I77" s="113">
        <f>J21*J22*J24*1000</f>
        <v>0</v>
      </c>
    </row>
    <row r="78" spans="2:65" ht="15.6" customHeight="1" x14ac:dyDescent="0.25">
      <c r="C78" s="175" t="s">
        <v>56</v>
      </c>
      <c r="E78" s="179" t="s">
        <v>57</v>
      </c>
      <c r="F78" s="180"/>
      <c r="G78" s="180"/>
      <c r="H78" s="181"/>
      <c r="I78" s="75">
        <f>IF(J20="Battery",J23*(bidirectional_inverter_efficiency^2)*(bidirectional_transformer_efficiency^2),IF(J20="Hydrogen",J23*(unidirectional_inverter_efficiency*rectifier_efficiency)*(bidirectional_transformer_efficiency^2),J23))</f>
        <v>0</v>
      </c>
    </row>
    <row r="79" spans="2:65" x14ac:dyDescent="0.25">
      <c r="C79" s="175"/>
      <c r="E79" s="182" t="s">
        <v>58</v>
      </c>
      <c r="F79" s="183"/>
      <c r="G79" s="183"/>
      <c r="H79" s="184"/>
      <c r="I79" s="76">
        <f>J22*J24</f>
        <v>0</v>
      </c>
    </row>
    <row r="80" spans="2:65" ht="15.6" customHeight="1" x14ac:dyDescent="0.25">
      <c r="C80" s="175"/>
      <c r="E80" s="182" t="s">
        <v>59</v>
      </c>
      <c r="F80" s="183"/>
      <c r="G80" s="183"/>
      <c r="H80" s="184"/>
      <c r="I80" s="77" t="e">
        <f>I79/I78</f>
        <v>#DIV/0!</v>
      </c>
    </row>
    <row r="81" spans="1:64" ht="15.6" customHeight="1" x14ac:dyDescent="0.25">
      <c r="C81" s="175"/>
      <c r="E81" s="182" t="s">
        <v>60</v>
      </c>
      <c r="F81" s="183"/>
      <c r="G81" s="183"/>
      <c r="H81" s="184"/>
      <c r="I81" s="78">
        <f>J25+J26</f>
        <v>0</v>
      </c>
    </row>
    <row r="82" spans="1:64" ht="15.6" customHeight="1" x14ac:dyDescent="0.25">
      <c r="C82" s="175"/>
      <c r="E82" s="182" t="s">
        <v>61</v>
      </c>
      <c r="F82" s="183"/>
      <c r="G82" s="183"/>
      <c r="H82" s="184"/>
      <c r="I82" s="77" t="e">
        <f>SUM(I79,I80,I81)</f>
        <v>#DIV/0!</v>
      </c>
    </row>
    <row r="83" spans="1:64" ht="15.6" customHeight="1" x14ac:dyDescent="0.25">
      <c r="C83" s="175"/>
      <c r="E83" s="182" t="s">
        <v>62</v>
      </c>
      <c r="F83" s="183"/>
      <c r="G83" s="183"/>
      <c r="H83" s="184"/>
      <c r="I83" s="77" t="e">
        <f>24/I82</f>
        <v>#DIV/0!</v>
      </c>
    </row>
    <row r="84" spans="1:64" ht="15.6" customHeight="1" x14ac:dyDescent="0.25">
      <c r="C84" s="175"/>
      <c r="E84" s="182" t="s">
        <v>63</v>
      </c>
      <c r="F84" s="183"/>
      <c r="G84" s="183"/>
      <c r="H84" s="184"/>
      <c r="I84" s="77" t="e">
        <f>I83*365</f>
        <v>#DIV/0!</v>
      </c>
    </row>
    <row r="85" spans="1:64" ht="15.75" x14ac:dyDescent="0.25">
      <c r="C85" s="12"/>
      <c r="E85" s="194" t="s">
        <v>64</v>
      </c>
      <c r="F85" s="195"/>
      <c r="G85" s="195"/>
      <c r="H85" s="196"/>
      <c r="I85" s="200" t="e">
        <f>I77*I84</f>
        <v>#DIV/0!</v>
      </c>
    </row>
    <row r="86" spans="1:64" ht="15.75" x14ac:dyDescent="0.25">
      <c r="C86" s="12"/>
      <c r="E86" s="197"/>
      <c r="F86" s="198"/>
      <c r="G86" s="198"/>
      <c r="H86" s="199"/>
      <c r="I86" s="201"/>
    </row>
    <row r="87" spans="1:64" ht="15.75" x14ac:dyDescent="0.25">
      <c r="C87" s="12"/>
    </row>
    <row r="89" spans="1:64" ht="15.75" x14ac:dyDescent="0.25">
      <c r="C89" s="12" t="s">
        <v>65</v>
      </c>
    </row>
    <row r="90" spans="1:64" x14ac:dyDescent="0.25">
      <c r="A90" s="3"/>
      <c r="B90" s="3"/>
      <c r="C90" s="3"/>
      <c r="D90" s="17" t="s">
        <v>51</v>
      </c>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9"/>
    </row>
    <row r="91" spans="1:64" x14ac:dyDescent="0.25">
      <c r="A91" s="3"/>
      <c r="B91" s="3"/>
      <c r="D91" s="32">
        <v>0</v>
      </c>
      <c r="E91" s="33">
        <v>1</v>
      </c>
      <c r="F91" s="32">
        <v>2</v>
      </c>
      <c r="G91" s="33">
        <v>3</v>
      </c>
      <c r="H91" s="32">
        <v>4</v>
      </c>
      <c r="I91" s="33">
        <v>5</v>
      </c>
      <c r="J91" s="32">
        <v>6</v>
      </c>
      <c r="K91" s="33">
        <v>7</v>
      </c>
      <c r="L91" s="32">
        <v>8</v>
      </c>
      <c r="M91" s="33">
        <v>9</v>
      </c>
      <c r="N91" s="32">
        <v>10</v>
      </c>
      <c r="O91" s="33">
        <v>11</v>
      </c>
      <c r="P91" s="32">
        <v>12</v>
      </c>
      <c r="Q91" s="33">
        <v>13</v>
      </c>
      <c r="R91" s="32">
        <v>14</v>
      </c>
      <c r="S91" s="33">
        <v>15</v>
      </c>
      <c r="T91" s="32">
        <v>16</v>
      </c>
      <c r="U91" s="33">
        <v>17</v>
      </c>
      <c r="V91" s="32">
        <v>18</v>
      </c>
      <c r="W91" s="33">
        <v>19</v>
      </c>
      <c r="X91" s="32">
        <v>20</v>
      </c>
      <c r="Y91" s="33">
        <v>21</v>
      </c>
      <c r="Z91" s="32">
        <v>22</v>
      </c>
      <c r="AA91" s="33">
        <v>23</v>
      </c>
      <c r="AB91" s="32">
        <v>24</v>
      </c>
      <c r="AC91" s="33">
        <v>25</v>
      </c>
      <c r="AD91" s="32">
        <v>26</v>
      </c>
      <c r="AE91" s="33">
        <v>27</v>
      </c>
      <c r="AF91" s="32">
        <v>28</v>
      </c>
      <c r="AG91" s="33">
        <v>29</v>
      </c>
      <c r="AH91" s="32">
        <v>30</v>
      </c>
      <c r="AI91" s="33">
        <v>31</v>
      </c>
      <c r="AJ91" s="32">
        <v>32</v>
      </c>
      <c r="AK91" s="33">
        <v>33</v>
      </c>
      <c r="AL91" s="32">
        <v>34</v>
      </c>
      <c r="AM91" s="33">
        <v>35</v>
      </c>
      <c r="AN91" s="32">
        <v>36</v>
      </c>
      <c r="AO91" s="33">
        <v>37</v>
      </c>
      <c r="AP91" s="32">
        <v>38</v>
      </c>
      <c r="AQ91" s="33">
        <v>39</v>
      </c>
      <c r="AR91" s="32">
        <v>40</v>
      </c>
      <c r="AS91" s="33">
        <v>41</v>
      </c>
      <c r="AT91" s="32">
        <v>42</v>
      </c>
      <c r="AU91" s="33">
        <v>43</v>
      </c>
      <c r="AV91" s="32">
        <v>44</v>
      </c>
      <c r="AW91" s="33">
        <v>45</v>
      </c>
      <c r="AX91" s="32">
        <v>46</v>
      </c>
      <c r="AY91" s="33">
        <v>47</v>
      </c>
      <c r="AZ91" s="32">
        <v>48</v>
      </c>
      <c r="BA91" s="33">
        <v>49</v>
      </c>
      <c r="BB91" s="33">
        <v>50</v>
      </c>
      <c r="BC91" s="33">
        <v>51</v>
      </c>
      <c r="BD91" s="33">
        <v>52</v>
      </c>
      <c r="BE91" s="33">
        <v>53</v>
      </c>
      <c r="BF91" s="33">
        <v>54</v>
      </c>
      <c r="BG91" s="33">
        <v>55</v>
      </c>
      <c r="BH91" s="33">
        <v>56</v>
      </c>
      <c r="BI91" s="33">
        <v>57</v>
      </c>
      <c r="BJ91" s="33">
        <v>58</v>
      </c>
      <c r="BK91" s="33">
        <v>59</v>
      </c>
      <c r="BL91" s="146">
        <v>60</v>
      </c>
    </row>
    <row r="92" spans="1:64" x14ac:dyDescent="0.25">
      <c r="A92" s="3"/>
      <c r="B92" s="3"/>
      <c r="C92" s="44" t="s">
        <v>66</v>
      </c>
      <c r="D92" s="91">
        <v>0</v>
      </c>
      <c r="E92" s="79" t="str">
        <f t="shared" ref="E92:R92" si="0">IF(E91&gt;=$J$28," ",$I$85)</f>
        <v xml:space="preserve"> </v>
      </c>
      <c r="F92" s="79" t="str">
        <f t="shared" si="0"/>
        <v xml:space="preserve"> </v>
      </c>
      <c r="G92" s="79" t="str">
        <f t="shared" si="0"/>
        <v xml:space="preserve"> </v>
      </c>
      <c r="H92" s="79" t="str">
        <f t="shared" si="0"/>
        <v xml:space="preserve"> </v>
      </c>
      <c r="I92" s="79" t="str">
        <f t="shared" si="0"/>
        <v xml:space="preserve"> </v>
      </c>
      <c r="J92" s="79" t="str">
        <f t="shared" si="0"/>
        <v xml:space="preserve"> </v>
      </c>
      <c r="K92" s="79" t="str">
        <f t="shared" si="0"/>
        <v xml:space="preserve"> </v>
      </c>
      <c r="L92" s="79" t="str">
        <f t="shared" si="0"/>
        <v xml:space="preserve"> </v>
      </c>
      <c r="M92" s="79" t="str">
        <f t="shared" si="0"/>
        <v xml:space="preserve"> </v>
      </c>
      <c r="N92" s="79" t="str">
        <f t="shared" si="0"/>
        <v xml:space="preserve"> </v>
      </c>
      <c r="O92" s="79" t="str">
        <f t="shared" si="0"/>
        <v xml:space="preserve"> </v>
      </c>
      <c r="P92" s="79" t="str">
        <f t="shared" si="0"/>
        <v xml:space="preserve"> </v>
      </c>
      <c r="Q92" s="79" t="str">
        <f t="shared" si="0"/>
        <v xml:space="preserve"> </v>
      </c>
      <c r="R92" s="79" t="str">
        <f t="shared" si="0"/>
        <v xml:space="preserve"> </v>
      </c>
      <c r="S92" s="79" t="str">
        <f t="shared" ref="S92:BL92" si="1">IF($J$28&gt;=S91,$I$85," ")</f>
        <v xml:space="preserve"> </v>
      </c>
      <c r="T92" s="79" t="str">
        <f t="shared" si="1"/>
        <v xml:space="preserve"> </v>
      </c>
      <c r="U92" s="79" t="str">
        <f t="shared" si="1"/>
        <v xml:space="preserve"> </v>
      </c>
      <c r="V92" s="79" t="str">
        <f t="shared" si="1"/>
        <v xml:space="preserve"> </v>
      </c>
      <c r="W92" s="79" t="str">
        <f t="shared" si="1"/>
        <v xml:space="preserve"> </v>
      </c>
      <c r="X92" s="79" t="str">
        <f t="shared" si="1"/>
        <v xml:space="preserve"> </v>
      </c>
      <c r="Y92" s="79" t="str">
        <f t="shared" si="1"/>
        <v xml:space="preserve"> </v>
      </c>
      <c r="Z92" s="79" t="str">
        <f t="shared" si="1"/>
        <v xml:space="preserve"> </v>
      </c>
      <c r="AA92" s="79" t="str">
        <f t="shared" si="1"/>
        <v xml:space="preserve"> </v>
      </c>
      <c r="AB92" s="79" t="str">
        <f t="shared" si="1"/>
        <v xml:space="preserve"> </v>
      </c>
      <c r="AC92" s="79" t="str">
        <f t="shared" si="1"/>
        <v xml:space="preserve"> </v>
      </c>
      <c r="AD92" s="79" t="str">
        <f t="shared" si="1"/>
        <v xml:space="preserve"> </v>
      </c>
      <c r="AE92" s="79" t="str">
        <f t="shared" si="1"/>
        <v xml:space="preserve"> </v>
      </c>
      <c r="AF92" s="79" t="str">
        <f t="shared" si="1"/>
        <v xml:space="preserve"> </v>
      </c>
      <c r="AG92" s="79" t="str">
        <f t="shared" si="1"/>
        <v xml:space="preserve"> </v>
      </c>
      <c r="AH92" s="79" t="str">
        <f t="shared" si="1"/>
        <v xml:space="preserve"> </v>
      </c>
      <c r="AI92" s="79" t="str">
        <f t="shared" si="1"/>
        <v xml:space="preserve"> </v>
      </c>
      <c r="AJ92" s="79" t="str">
        <f t="shared" si="1"/>
        <v xml:space="preserve"> </v>
      </c>
      <c r="AK92" s="79" t="str">
        <f t="shared" si="1"/>
        <v xml:space="preserve"> </v>
      </c>
      <c r="AL92" s="79" t="str">
        <f t="shared" si="1"/>
        <v xml:space="preserve"> </v>
      </c>
      <c r="AM92" s="79" t="str">
        <f t="shared" si="1"/>
        <v xml:space="preserve"> </v>
      </c>
      <c r="AN92" s="79" t="str">
        <f t="shared" si="1"/>
        <v xml:space="preserve"> </v>
      </c>
      <c r="AO92" s="79" t="str">
        <f t="shared" si="1"/>
        <v xml:space="preserve"> </v>
      </c>
      <c r="AP92" s="79" t="str">
        <f t="shared" si="1"/>
        <v xml:space="preserve"> </v>
      </c>
      <c r="AQ92" s="79" t="str">
        <f t="shared" si="1"/>
        <v xml:space="preserve"> </v>
      </c>
      <c r="AR92" s="79" t="str">
        <f t="shared" si="1"/>
        <v xml:space="preserve"> </v>
      </c>
      <c r="AS92" s="79" t="str">
        <f t="shared" si="1"/>
        <v xml:space="preserve"> </v>
      </c>
      <c r="AT92" s="79" t="str">
        <f t="shared" si="1"/>
        <v xml:space="preserve"> </v>
      </c>
      <c r="AU92" s="79" t="str">
        <f t="shared" si="1"/>
        <v xml:space="preserve"> </v>
      </c>
      <c r="AV92" s="79" t="str">
        <f t="shared" si="1"/>
        <v xml:space="preserve"> </v>
      </c>
      <c r="AW92" s="79" t="str">
        <f t="shared" si="1"/>
        <v xml:space="preserve"> </v>
      </c>
      <c r="AX92" s="79" t="str">
        <f t="shared" si="1"/>
        <v xml:space="preserve"> </v>
      </c>
      <c r="AY92" s="79" t="str">
        <f t="shared" si="1"/>
        <v xml:space="preserve"> </v>
      </c>
      <c r="AZ92" s="79" t="str">
        <f t="shared" si="1"/>
        <v xml:space="preserve"> </v>
      </c>
      <c r="BA92" s="79" t="str">
        <f t="shared" si="1"/>
        <v xml:space="preserve"> </v>
      </c>
      <c r="BB92" s="79" t="str">
        <f t="shared" si="1"/>
        <v xml:space="preserve"> </v>
      </c>
      <c r="BC92" s="79" t="str">
        <f t="shared" si="1"/>
        <v xml:space="preserve"> </v>
      </c>
      <c r="BD92" s="79" t="str">
        <f t="shared" si="1"/>
        <v xml:space="preserve"> </v>
      </c>
      <c r="BE92" s="79" t="str">
        <f t="shared" si="1"/>
        <v xml:space="preserve"> </v>
      </c>
      <c r="BF92" s="79" t="str">
        <f t="shared" si="1"/>
        <v xml:space="preserve"> </v>
      </c>
      <c r="BG92" s="79" t="str">
        <f t="shared" si="1"/>
        <v xml:space="preserve"> </v>
      </c>
      <c r="BH92" s="79" t="str">
        <f t="shared" si="1"/>
        <v xml:space="preserve"> </v>
      </c>
      <c r="BI92" s="79" t="str">
        <f t="shared" si="1"/>
        <v xml:space="preserve"> </v>
      </c>
      <c r="BJ92" s="79" t="str">
        <f t="shared" si="1"/>
        <v xml:space="preserve"> </v>
      </c>
      <c r="BK92" s="79" t="str">
        <f t="shared" si="1"/>
        <v xml:space="preserve"> </v>
      </c>
      <c r="BL92" s="79" t="str">
        <f t="shared" si="1"/>
        <v xml:space="preserve"> </v>
      </c>
    </row>
    <row r="93" spans="1:64" ht="15.75" x14ac:dyDescent="0.25">
      <c r="C93" s="39" t="s">
        <v>67</v>
      </c>
      <c r="D93" s="89">
        <v>0</v>
      </c>
      <c r="E93" s="92" t="str">
        <f t="shared" ref="E93:BL93" si="2">IF(E92&lt;&gt;" ",E92/((1+WACC_real)^(E91)), " ")</f>
        <v xml:space="preserve"> </v>
      </c>
      <c r="F93" s="90" t="str">
        <f t="shared" si="2"/>
        <v xml:space="preserve"> </v>
      </c>
      <c r="G93" s="90" t="str">
        <f t="shared" si="2"/>
        <v xml:space="preserve"> </v>
      </c>
      <c r="H93" s="90" t="str">
        <f t="shared" si="2"/>
        <v xml:space="preserve"> </v>
      </c>
      <c r="I93" s="90" t="str">
        <f t="shared" si="2"/>
        <v xml:space="preserve"> </v>
      </c>
      <c r="J93" s="90" t="str">
        <f t="shared" si="2"/>
        <v xml:space="preserve"> </v>
      </c>
      <c r="K93" s="90" t="str">
        <f t="shared" si="2"/>
        <v xml:space="preserve"> </v>
      </c>
      <c r="L93" s="90" t="str">
        <f t="shared" si="2"/>
        <v xml:space="preserve"> </v>
      </c>
      <c r="M93" s="90" t="str">
        <f t="shared" si="2"/>
        <v xml:space="preserve"> </v>
      </c>
      <c r="N93" s="90" t="str">
        <f t="shared" si="2"/>
        <v xml:space="preserve"> </v>
      </c>
      <c r="O93" s="90" t="str">
        <f t="shared" si="2"/>
        <v xml:space="preserve"> </v>
      </c>
      <c r="P93" s="90" t="str">
        <f t="shared" si="2"/>
        <v xml:space="preserve"> </v>
      </c>
      <c r="Q93" s="90" t="str">
        <f t="shared" si="2"/>
        <v xml:space="preserve"> </v>
      </c>
      <c r="R93" s="90" t="str">
        <f t="shared" si="2"/>
        <v xml:space="preserve"> </v>
      </c>
      <c r="S93" s="90" t="str">
        <f t="shared" si="2"/>
        <v xml:space="preserve"> </v>
      </c>
      <c r="T93" s="90" t="str">
        <f t="shared" si="2"/>
        <v xml:space="preserve"> </v>
      </c>
      <c r="U93" s="90" t="str">
        <f t="shared" si="2"/>
        <v xml:space="preserve"> </v>
      </c>
      <c r="V93" s="90" t="str">
        <f t="shared" si="2"/>
        <v xml:space="preserve"> </v>
      </c>
      <c r="W93" s="90" t="str">
        <f t="shared" si="2"/>
        <v xml:space="preserve"> </v>
      </c>
      <c r="X93" s="90" t="str">
        <f t="shared" si="2"/>
        <v xml:space="preserve"> </v>
      </c>
      <c r="Y93" s="90" t="str">
        <f>IF(Y92&lt;&gt;" ",Y92/((1+WACC_real)^(Y91)), " ")</f>
        <v xml:space="preserve"> </v>
      </c>
      <c r="Z93" s="90" t="str">
        <f t="shared" si="2"/>
        <v xml:space="preserve"> </v>
      </c>
      <c r="AA93" s="90" t="str">
        <f t="shared" si="2"/>
        <v xml:space="preserve"> </v>
      </c>
      <c r="AB93" s="90" t="str">
        <f t="shared" si="2"/>
        <v xml:space="preserve"> </v>
      </c>
      <c r="AC93" s="90" t="str">
        <f t="shared" si="2"/>
        <v xml:space="preserve"> </v>
      </c>
      <c r="AD93" s="90" t="str">
        <f t="shared" si="2"/>
        <v xml:space="preserve"> </v>
      </c>
      <c r="AE93" s="90" t="str">
        <f t="shared" si="2"/>
        <v xml:space="preserve"> </v>
      </c>
      <c r="AF93" s="90" t="str">
        <f t="shared" si="2"/>
        <v xml:space="preserve"> </v>
      </c>
      <c r="AG93" s="90" t="str">
        <f t="shared" si="2"/>
        <v xml:space="preserve"> </v>
      </c>
      <c r="AH93" s="90" t="str">
        <f t="shared" si="2"/>
        <v xml:space="preserve"> </v>
      </c>
      <c r="AI93" s="90" t="str">
        <f t="shared" si="2"/>
        <v xml:space="preserve"> </v>
      </c>
      <c r="AJ93" s="90" t="str">
        <f t="shared" si="2"/>
        <v xml:space="preserve"> </v>
      </c>
      <c r="AK93" s="90" t="str">
        <f t="shared" si="2"/>
        <v xml:space="preserve"> </v>
      </c>
      <c r="AL93" s="90" t="str">
        <f t="shared" si="2"/>
        <v xml:space="preserve"> </v>
      </c>
      <c r="AM93" s="90" t="str">
        <f t="shared" si="2"/>
        <v xml:space="preserve"> </v>
      </c>
      <c r="AN93" s="90" t="str">
        <f t="shared" si="2"/>
        <v xml:space="preserve"> </v>
      </c>
      <c r="AO93" s="90" t="str">
        <f t="shared" si="2"/>
        <v xml:space="preserve"> </v>
      </c>
      <c r="AP93" s="90" t="str">
        <f t="shared" si="2"/>
        <v xml:space="preserve"> </v>
      </c>
      <c r="AQ93" s="90" t="str">
        <f t="shared" si="2"/>
        <v xml:space="preserve"> </v>
      </c>
      <c r="AR93" s="90" t="str">
        <f t="shared" si="2"/>
        <v xml:space="preserve"> </v>
      </c>
      <c r="AS93" s="90" t="str">
        <f t="shared" si="2"/>
        <v xml:space="preserve"> </v>
      </c>
      <c r="AT93" s="90" t="str">
        <f t="shared" si="2"/>
        <v xml:space="preserve"> </v>
      </c>
      <c r="AU93" s="89" t="str">
        <f t="shared" si="2"/>
        <v xml:space="preserve"> </v>
      </c>
      <c r="AV93" s="89" t="str">
        <f t="shared" si="2"/>
        <v xml:space="preserve"> </v>
      </c>
      <c r="AW93" s="89" t="str">
        <f t="shared" si="2"/>
        <v xml:space="preserve"> </v>
      </c>
      <c r="AX93" s="89" t="str">
        <f t="shared" si="2"/>
        <v xml:space="preserve"> </v>
      </c>
      <c r="AY93" s="89" t="str">
        <f t="shared" si="2"/>
        <v xml:space="preserve"> </v>
      </c>
      <c r="AZ93" s="89" t="str">
        <f t="shared" si="2"/>
        <v xml:space="preserve"> </v>
      </c>
      <c r="BA93" s="89" t="str">
        <f t="shared" si="2"/>
        <v xml:space="preserve"> </v>
      </c>
      <c r="BB93" s="89" t="str">
        <f t="shared" si="2"/>
        <v xml:space="preserve"> </v>
      </c>
      <c r="BC93" s="89" t="str">
        <f t="shared" si="2"/>
        <v xml:space="preserve"> </v>
      </c>
      <c r="BD93" s="89" t="str">
        <f t="shared" si="2"/>
        <v xml:space="preserve"> </v>
      </c>
      <c r="BE93" s="89" t="str">
        <f t="shared" si="2"/>
        <v xml:space="preserve"> </v>
      </c>
      <c r="BF93" s="89" t="str">
        <f t="shared" si="2"/>
        <v xml:space="preserve"> </v>
      </c>
      <c r="BG93" s="89" t="str">
        <f t="shared" si="2"/>
        <v xml:space="preserve"> </v>
      </c>
      <c r="BH93" s="89" t="str">
        <f t="shared" si="2"/>
        <v xml:space="preserve"> </v>
      </c>
      <c r="BI93" s="89" t="str">
        <f t="shared" si="2"/>
        <v xml:space="preserve"> </v>
      </c>
      <c r="BJ93" s="89" t="str">
        <f t="shared" si="2"/>
        <v xml:space="preserve"> </v>
      </c>
      <c r="BK93" s="89" t="str">
        <f t="shared" si="2"/>
        <v xml:space="preserve"> </v>
      </c>
      <c r="BL93" s="89" t="str">
        <f t="shared" si="2"/>
        <v xml:space="preserve"> </v>
      </c>
    </row>
    <row r="94" spans="1:64" x14ac:dyDescent="0.25">
      <c r="A94" s="3"/>
      <c r="B94" s="3"/>
      <c r="D94" s="31"/>
      <c r="E94" s="93"/>
      <c r="F94" s="93"/>
      <c r="G94" s="93"/>
      <c r="H94" s="93"/>
      <c r="I94" s="93"/>
      <c r="J94" s="93"/>
      <c r="K94" s="93"/>
      <c r="L94" s="93"/>
      <c r="M94" s="93"/>
      <c r="N94" s="93"/>
      <c r="O94" s="93"/>
      <c r="P94" s="93"/>
      <c r="Q94" s="93"/>
      <c r="R94" s="93"/>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row>
    <row r="95" spans="1:64" x14ac:dyDescent="0.25">
      <c r="A95" s="3"/>
      <c r="B95" s="3"/>
      <c r="C95" s="84" t="s">
        <v>236</v>
      </c>
      <c r="D95" s="94">
        <f>SUM(D93:BL93)</f>
        <v>0</v>
      </c>
      <c r="E95" s="31"/>
      <c r="F95" s="31"/>
      <c r="G95" s="31"/>
      <c r="H95" s="31"/>
      <c r="I95" s="31"/>
      <c r="J95" s="31"/>
      <c r="K95" s="31"/>
      <c r="L95" s="31"/>
      <c r="M95" s="31"/>
      <c r="N95" s="31"/>
      <c r="O95" s="31"/>
      <c r="P95" s="31"/>
      <c r="Q95" s="31"/>
      <c r="R95" s="31"/>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1:64" x14ac:dyDescent="0.25">
      <c r="A96" s="3"/>
      <c r="B96" s="3"/>
      <c r="C96" s="84"/>
      <c r="D96" s="154" t="s">
        <v>237</v>
      </c>
      <c r="E96" s="31"/>
      <c r="F96" s="31"/>
      <c r="G96" s="31"/>
      <c r="H96" s="31"/>
      <c r="I96" s="31"/>
      <c r="J96" s="31"/>
      <c r="K96" s="31"/>
      <c r="L96" s="31"/>
      <c r="M96" s="31"/>
      <c r="N96" s="31"/>
      <c r="O96" s="31"/>
      <c r="P96" s="31"/>
      <c r="Q96" s="31"/>
      <c r="R96" s="31"/>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1:64" x14ac:dyDescent="0.25">
      <c r="A97" s="3"/>
      <c r="B97" s="3"/>
      <c r="C97" s="10"/>
      <c r="D97" s="31"/>
      <c r="E97" s="31"/>
      <c r="F97" s="31"/>
      <c r="G97" s="31"/>
      <c r="H97" s="31"/>
      <c r="I97" s="31"/>
      <c r="J97" s="31"/>
      <c r="K97" s="31"/>
      <c r="L97" s="31"/>
      <c r="M97" s="31"/>
      <c r="N97" s="31"/>
      <c r="O97" s="31"/>
      <c r="P97" s="31"/>
      <c r="Q97" s="31"/>
      <c r="R97" s="31"/>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1:64" x14ac:dyDescent="0.25">
      <c r="A98" s="3"/>
      <c r="B98" s="3"/>
      <c r="C98" s="10" t="s">
        <v>69</v>
      </c>
      <c r="D98" s="31"/>
      <c r="E98" s="31"/>
      <c r="F98" s="31"/>
      <c r="G98" s="31"/>
      <c r="H98" s="31"/>
      <c r="I98" s="31"/>
      <c r="J98" s="31"/>
      <c r="K98" s="31"/>
      <c r="L98" s="31"/>
      <c r="M98" s="31"/>
      <c r="N98" s="31"/>
      <c r="O98" s="31"/>
      <c r="P98" s="31"/>
      <c r="Q98" s="31"/>
      <c r="R98" s="31"/>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1:64" s="3" customFormat="1" x14ac:dyDescent="0.25">
      <c r="C99" s="67" t="s">
        <v>70</v>
      </c>
      <c r="D99" s="80">
        <v>0</v>
      </c>
      <c r="E99" s="158" t="str">
        <f>IF(E92&lt;&gt;" ",($J$32*$J$21*1000)*((1+'Assumptions &amp; Parameters'!$J$21)^(E91-1))," ")</f>
        <v xml:space="preserve"> </v>
      </c>
      <c r="F99" s="158" t="str">
        <f>IF(F92&lt;&gt;" ",($J$32*$J$21*1000)*((1+'Assumptions &amp; Parameters'!$J$21)^(F91-1))," ")</f>
        <v xml:space="preserve"> </v>
      </c>
      <c r="G99" s="158" t="str">
        <f>IF(G92&lt;&gt;" ",($J$32*$J$21*1000)*((1+'Assumptions &amp; Parameters'!$J$21)^(G91-1))," ")</f>
        <v xml:space="preserve"> </v>
      </c>
      <c r="H99" s="158" t="str">
        <f>IF(H92&lt;&gt;" ",($J$32*$J$21*1000)*((1+'Assumptions &amp; Parameters'!$J$21)^(H91-1))," ")</f>
        <v xml:space="preserve"> </v>
      </c>
      <c r="I99" s="158" t="str">
        <f>IF(I92&lt;&gt;" ",($J$32*$J$21*1000)*((1+'Assumptions &amp; Parameters'!$J$21)^(I91-1))," ")</f>
        <v xml:space="preserve"> </v>
      </c>
      <c r="J99" s="158" t="str">
        <f>IF(J92&lt;&gt;" ",($J$32*$J$21*1000)*((1+'Assumptions &amp; Parameters'!$J$21)^(J91-1))," ")</f>
        <v xml:space="preserve"> </v>
      </c>
      <c r="K99" s="158" t="str">
        <f>IF(K92&lt;&gt;" ",($J$32*$J$21*1000)*((1+'Assumptions &amp; Parameters'!$J$21)^(K91-1))," ")</f>
        <v xml:space="preserve"> </v>
      </c>
      <c r="L99" s="158" t="str">
        <f>IF(L92&lt;&gt;" ",($J$32*$J$21*1000)*((1+'Assumptions &amp; Parameters'!$J$21)^(L91-1))," ")</f>
        <v xml:space="preserve"> </v>
      </c>
      <c r="M99" s="158" t="str">
        <f>IF(M92&lt;&gt;" ",($J$32*$J$21*1000)*((1+'Assumptions &amp; Parameters'!$J$21)^(M91-1))," ")</f>
        <v xml:space="preserve"> </v>
      </c>
      <c r="N99" s="158" t="str">
        <f>IF(N92&lt;&gt;" ",($J$32*$J$21*1000)*((1+'Assumptions &amp; Parameters'!$J$21)^(N91-1))," ")</f>
        <v xml:space="preserve"> </v>
      </c>
      <c r="O99" s="158" t="str">
        <f>IF(O92&lt;&gt;" ",($J$32*$J$21*1000)*((1+'Assumptions &amp; Parameters'!$J$21)^(O91-1))," ")</f>
        <v xml:space="preserve"> </v>
      </c>
      <c r="P99" s="158" t="str">
        <f>IF(P92&lt;&gt;" ",($J$32*$J$21*1000)*((1+'Assumptions &amp; Parameters'!$J$21)^(P91-1))," ")</f>
        <v xml:space="preserve"> </v>
      </c>
      <c r="Q99" s="158" t="str">
        <f>IF(Q92&lt;&gt;" ",($J$32*$J$21*1000)*((1+'Assumptions &amp; Parameters'!$J$21)^(Q91-1))," ")</f>
        <v xml:space="preserve"> </v>
      </c>
      <c r="R99" s="158" t="str">
        <f>IF(R92&lt;&gt;" ",($J$32*$J$21*1000)*((1+'Assumptions &amp; Parameters'!$J$21)^(R91-1))," ")</f>
        <v xml:space="preserve"> </v>
      </c>
      <c r="S99" s="158" t="str">
        <f>IF(S92&lt;&gt;" ",($J$32*$J$21*1000)*((1+'Assumptions &amp; Parameters'!$J$21)^(S91-1))," ")</f>
        <v xml:space="preserve"> </v>
      </c>
      <c r="T99" s="158" t="str">
        <f>IF(T92&lt;&gt;" ",($J$32*$J$21*1000)*((1+'Assumptions &amp; Parameters'!$J$21)^(T91-1))," ")</f>
        <v xml:space="preserve"> </v>
      </c>
      <c r="U99" s="158" t="str">
        <f>IF(U92&lt;&gt;" ",($J$32*$J$21*1000)*((1+'Assumptions &amp; Parameters'!$J$21)^(U91-1))," ")</f>
        <v xml:space="preserve"> </v>
      </c>
      <c r="V99" s="158" t="str">
        <f>IF(V92&lt;&gt;" ",($J$32*$J$21*1000)*((1+'Assumptions &amp; Parameters'!$J$21)^(V91-1))," ")</f>
        <v xml:space="preserve"> </v>
      </c>
      <c r="W99" s="158" t="str">
        <f>IF(W92&lt;&gt;" ",($J$32*$J$21*1000)*((1+'Assumptions &amp; Parameters'!$J$21)^(W91-1))," ")</f>
        <v xml:space="preserve"> </v>
      </c>
      <c r="X99" s="158" t="str">
        <f>IF(X92&lt;&gt;" ",($J$32*$J$21*1000)*((1+'Assumptions &amp; Parameters'!$J$21)^(X91-1))," ")</f>
        <v xml:space="preserve"> </v>
      </c>
      <c r="Y99" s="158" t="str">
        <f>IF(Y92&lt;&gt;" ",($J$32*$J$21*1000)*((1+'Assumptions &amp; Parameters'!$J$21)^(Y91-1))," ")</f>
        <v xml:space="preserve"> </v>
      </c>
      <c r="Z99" s="158" t="str">
        <f>IF(Z92&lt;&gt;" ",($J$32*$J$21*1000)*((1+'Assumptions &amp; Parameters'!$J$21)^(Z91-1))," ")</f>
        <v xml:space="preserve"> </v>
      </c>
      <c r="AA99" s="158" t="str">
        <f>IF(AA92&lt;&gt;" ",($J$32*$J$21*1000)*((1+'Assumptions &amp; Parameters'!$J$21)^(AA91-1))," ")</f>
        <v xml:space="preserve"> </v>
      </c>
      <c r="AB99" s="158" t="str">
        <f>IF(AB92&lt;&gt;" ",($J$32*$J$21*1000)*((1+'Assumptions &amp; Parameters'!$J$21)^(AB91-1))," ")</f>
        <v xml:space="preserve"> </v>
      </c>
      <c r="AC99" s="158" t="str">
        <f>IF(AC92&lt;&gt;" ",($J$32*$J$21*1000)*((1+'Assumptions &amp; Parameters'!$J$21)^(AC91-1))," ")</f>
        <v xml:space="preserve"> </v>
      </c>
      <c r="AD99" s="158" t="str">
        <f>IF(AD92&lt;&gt;" ",($J$32*$J$21*1000)*((1+'Assumptions &amp; Parameters'!$J$21)^(AD91-1))," ")</f>
        <v xml:space="preserve"> </v>
      </c>
      <c r="AE99" s="158" t="str">
        <f>IF(AE92&lt;&gt;" ",($J$32*$J$21*1000)*((1+'Assumptions &amp; Parameters'!$J$21)^(AE91-1))," ")</f>
        <v xml:space="preserve"> </v>
      </c>
      <c r="AF99" s="158" t="str">
        <f>IF(AF92&lt;&gt;" ",($J$32*$J$21*1000)*((1+'Assumptions &amp; Parameters'!$J$21)^(AF91-1))," ")</f>
        <v xml:space="preserve"> </v>
      </c>
      <c r="AG99" s="158" t="str">
        <f>IF(AG92&lt;&gt;" ",($J$32*$J$21*1000)*((1+'Assumptions &amp; Parameters'!$J$21)^(AG91-1))," ")</f>
        <v xml:space="preserve"> </v>
      </c>
      <c r="AH99" s="158" t="str">
        <f>IF(AH92&lt;&gt;" ",($J$32*$J$21*1000)*((1+'Assumptions &amp; Parameters'!$J$21)^(AH91-1))," ")</f>
        <v xml:space="preserve"> </v>
      </c>
      <c r="AI99" s="158" t="str">
        <f>IF(AI92&lt;&gt;" ",($J$32*$J$21*1000)*((1+'Assumptions &amp; Parameters'!$J$21)^(AI91-1))," ")</f>
        <v xml:space="preserve"> </v>
      </c>
      <c r="AJ99" s="158" t="str">
        <f>IF(AJ92&lt;&gt;" ",($J$32*$J$21*1000)*((1+'Assumptions &amp; Parameters'!$J$21)^(AJ91-1))," ")</f>
        <v xml:space="preserve"> </v>
      </c>
      <c r="AK99" s="158" t="str">
        <f>IF(AK92&lt;&gt;" ",($J$32*$J$21*1000)*((1+'Assumptions &amp; Parameters'!$J$21)^(AK91-1))," ")</f>
        <v xml:space="preserve"> </v>
      </c>
      <c r="AL99" s="158" t="str">
        <f>IF(AL92&lt;&gt;" ",($J$32*$J$21*1000)*((1+'Assumptions &amp; Parameters'!$J$21)^(AL91-1))," ")</f>
        <v xml:space="preserve"> </v>
      </c>
      <c r="AM99" s="158" t="str">
        <f>IF(AM92&lt;&gt;" ",($J$32*$J$21*1000)*((1+'Assumptions &amp; Parameters'!$J$21)^(AM91-1))," ")</f>
        <v xml:space="preserve"> </v>
      </c>
      <c r="AN99" s="158" t="str">
        <f>IF(AN92&lt;&gt;" ",($J$32*$J$21*1000)*((1+'Assumptions &amp; Parameters'!$J$21)^(AN91-1))," ")</f>
        <v xml:space="preserve"> </v>
      </c>
      <c r="AO99" s="158" t="str">
        <f>IF(AO92&lt;&gt;" ",($J$32*$J$21*1000)*((1+'Assumptions &amp; Parameters'!$J$21)^(AO91-1))," ")</f>
        <v xml:space="preserve"> </v>
      </c>
      <c r="AP99" s="158" t="str">
        <f>IF(AP92&lt;&gt;" ",($J$32*$J$21*1000)*((1+'Assumptions &amp; Parameters'!$J$21)^(AP91-1))," ")</f>
        <v xml:space="preserve"> </v>
      </c>
      <c r="AQ99" s="158" t="str">
        <f>IF(AQ92&lt;&gt;" ",($J$32*$J$21*1000)*((1+'Assumptions &amp; Parameters'!$J$21)^(AQ91-1))," ")</f>
        <v xml:space="preserve"> </v>
      </c>
      <c r="AR99" s="158" t="str">
        <f>IF(AR92&lt;&gt;" ",($J$32*$J$21*1000)*((1+'Assumptions &amp; Parameters'!$J$21)^(AR91-1))," ")</f>
        <v xml:space="preserve"> </v>
      </c>
      <c r="AS99" s="158" t="str">
        <f>IF(AS92&lt;&gt;" ",($J$32*$J$21*1000)*((1+'Assumptions &amp; Parameters'!$J$21)^(AS91-1))," ")</f>
        <v xml:space="preserve"> </v>
      </c>
      <c r="AT99" s="158" t="str">
        <f>IF(AT92&lt;&gt;" ",($J$32*$J$21*1000)*((1+'Assumptions &amp; Parameters'!$J$21)^(AT91-1))," ")</f>
        <v xml:space="preserve"> </v>
      </c>
      <c r="AU99" s="158" t="str">
        <f>IF(AU92&lt;&gt;" ",($J$32*$J$21*1000)*((1+'Assumptions &amp; Parameters'!$J$21)^(AU91-1))," ")</f>
        <v xml:space="preserve"> </v>
      </c>
      <c r="AV99" s="158" t="str">
        <f>IF(AV92&lt;&gt;" ",($J$32*$J$21*1000)*((1+'Assumptions &amp; Parameters'!$J$21)^(AV91-1))," ")</f>
        <v xml:space="preserve"> </v>
      </c>
      <c r="AW99" s="158" t="str">
        <f>IF(AW92&lt;&gt;" ",($J$32*$J$21*1000)*((1+'Assumptions &amp; Parameters'!$J$21)^(AW91-1))," ")</f>
        <v xml:space="preserve"> </v>
      </c>
      <c r="AX99" s="158" t="str">
        <f>IF(AX92&lt;&gt;" ",($J$32*$J$21*1000)*((1+'Assumptions &amp; Parameters'!$J$21)^(AX91-1))," ")</f>
        <v xml:space="preserve"> </v>
      </c>
      <c r="AY99" s="158" t="str">
        <f>IF(AY92&lt;&gt;" ",($J$32*$J$21*1000)*((1+'Assumptions &amp; Parameters'!$J$21)^(AY91-1))," ")</f>
        <v xml:space="preserve"> </v>
      </c>
      <c r="AZ99" s="158" t="str">
        <f>IF(AZ92&lt;&gt;" ",($J$32*$J$21*1000)*((1+'Assumptions &amp; Parameters'!$J$21)^(AZ91-1))," ")</f>
        <v xml:space="preserve"> </v>
      </c>
      <c r="BA99" s="158" t="str">
        <f>IF(BA92&lt;&gt;" ",($J$32*$J$21*1000)*((1+'Assumptions &amp; Parameters'!$J$21)^(BA91-1))," ")</f>
        <v xml:space="preserve"> </v>
      </c>
      <c r="BB99" s="158" t="str">
        <f>IF(BB92&lt;&gt;" ",($J$32*$J$21*1000)*((1+'Assumptions &amp; Parameters'!$J$21)^(BB91-1))," ")</f>
        <v xml:space="preserve"> </v>
      </c>
      <c r="BC99" s="158" t="str">
        <f>IF(BC92&lt;&gt;" ",($J$32*$J$21*1000)*((1+'Assumptions &amp; Parameters'!$J$21)^(BC91-1))," ")</f>
        <v xml:space="preserve"> </v>
      </c>
      <c r="BD99" s="158" t="str">
        <f>IF(BD92&lt;&gt;" ",($J$32*$J$21*1000)*((1+'Assumptions &amp; Parameters'!$J$21)^(BD91-1))," ")</f>
        <v xml:space="preserve"> </v>
      </c>
      <c r="BE99" s="158" t="str">
        <f>IF(BE92&lt;&gt;" ",($J$32*$J$21*1000)*((1+'Assumptions &amp; Parameters'!$J$21)^(BE91-1))," ")</f>
        <v xml:space="preserve"> </v>
      </c>
      <c r="BF99" s="158" t="str">
        <f>IF(BF92&lt;&gt;" ",($J$32*$J$21*1000)*((1+'Assumptions &amp; Parameters'!$J$21)^(BF91-1))," ")</f>
        <v xml:space="preserve"> </v>
      </c>
      <c r="BG99" s="158" t="str">
        <f>IF(BG92&lt;&gt;" ",($J$32*$J$21*1000)*((1+'Assumptions &amp; Parameters'!$J$21)^(BG91-1))," ")</f>
        <v xml:space="preserve"> </v>
      </c>
      <c r="BH99" s="158" t="str">
        <f>IF(BH92&lt;&gt;" ",($J$32*$J$21*1000)*((1+'Assumptions &amp; Parameters'!$J$21)^(BH91-1))," ")</f>
        <v xml:space="preserve"> </v>
      </c>
      <c r="BI99" s="158" t="str">
        <f>IF(BI92&lt;&gt;" ",($J$32*$J$21*1000)*((1+'Assumptions &amp; Parameters'!$J$21)^(BI91-1))," ")</f>
        <v xml:space="preserve"> </v>
      </c>
      <c r="BJ99" s="158" t="str">
        <f>IF(BJ92&lt;&gt;" ",($J$32*$J$21*1000)*((1+'Assumptions &amp; Parameters'!$J$21)^(BJ91-1))," ")</f>
        <v xml:space="preserve"> </v>
      </c>
      <c r="BK99" s="158" t="str">
        <f>IF(BK92&lt;&gt;" ",($J$32*$J$21*1000)*((1+'Assumptions &amp; Parameters'!$J$21)^(BK91-1))," ")</f>
        <v xml:space="preserve"> </v>
      </c>
      <c r="BL99" s="158" t="str">
        <f>IF(BL92&lt;&gt;" ",($J$32*$J$21*1000)*((1+'Assumptions &amp; Parameters'!$J$21)^(BL91-1))," ")</f>
        <v xml:space="preserve"> </v>
      </c>
    </row>
    <row r="100" spans="1:64" s="3" customFormat="1" x14ac:dyDescent="0.25">
      <c r="C100" s="50" t="s">
        <v>71</v>
      </c>
      <c r="D100" s="81"/>
      <c r="E100" s="155" t="str">
        <f t="shared" ref="E100:BL100" si="3">IF(E92&lt;&gt;" ",E99/((1+WACC_real)^(E91)), " ")</f>
        <v xml:space="preserve"> </v>
      </c>
      <c r="F100" s="155" t="str">
        <f t="shared" si="3"/>
        <v xml:space="preserve"> </v>
      </c>
      <c r="G100" s="155" t="str">
        <f t="shared" si="3"/>
        <v xml:space="preserve"> </v>
      </c>
      <c r="H100" s="155" t="str">
        <f t="shared" si="3"/>
        <v xml:space="preserve"> </v>
      </c>
      <c r="I100" s="155" t="str">
        <f t="shared" si="3"/>
        <v xml:space="preserve"> </v>
      </c>
      <c r="J100" s="155" t="str">
        <f t="shared" si="3"/>
        <v xml:space="preserve"> </v>
      </c>
      <c r="K100" s="155" t="str">
        <f t="shared" si="3"/>
        <v xml:space="preserve"> </v>
      </c>
      <c r="L100" s="155" t="str">
        <f t="shared" si="3"/>
        <v xml:space="preserve"> </v>
      </c>
      <c r="M100" s="155" t="str">
        <f t="shared" si="3"/>
        <v xml:space="preserve"> </v>
      </c>
      <c r="N100" s="155" t="str">
        <f t="shared" si="3"/>
        <v xml:space="preserve"> </v>
      </c>
      <c r="O100" s="155" t="str">
        <f t="shared" si="3"/>
        <v xml:space="preserve"> </v>
      </c>
      <c r="P100" s="155" t="str">
        <f t="shared" si="3"/>
        <v xml:space="preserve"> </v>
      </c>
      <c r="Q100" s="155" t="str">
        <f t="shared" si="3"/>
        <v xml:space="preserve"> </v>
      </c>
      <c r="R100" s="155" t="str">
        <f t="shared" si="3"/>
        <v xml:space="preserve"> </v>
      </c>
      <c r="S100" s="155" t="str">
        <f t="shared" si="3"/>
        <v xml:space="preserve"> </v>
      </c>
      <c r="T100" s="155" t="str">
        <f t="shared" si="3"/>
        <v xml:space="preserve"> </v>
      </c>
      <c r="U100" s="155" t="str">
        <f t="shared" si="3"/>
        <v xml:space="preserve"> </v>
      </c>
      <c r="V100" s="155" t="str">
        <f t="shared" si="3"/>
        <v xml:space="preserve"> </v>
      </c>
      <c r="W100" s="155" t="str">
        <f t="shared" si="3"/>
        <v xml:space="preserve"> </v>
      </c>
      <c r="X100" s="155" t="str">
        <f t="shared" si="3"/>
        <v xml:space="preserve"> </v>
      </c>
      <c r="Y100" s="155" t="str">
        <f t="shared" si="3"/>
        <v xml:space="preserve"> </v>
      </c>
      <c r="Z100" s="155" t="str">
        <f t="shared" si="3"/>
        <v xml:space="preserve"> </v>
      </c>
      <c r="AA100" s="155" t="str">
        <f t="shared" si="3"/>
        <v xml:space="preserve"> </v>
      </c>
      <c r="AB100" s="155" t="str">
        <f t="shared" si="3"/>
        <v xml:space="preserve"> </v>
      </c>
      <c r="AC100" s="155" t="str">
        <f t="shared" si="3"/>
        <v xml:space="preserve"> </v>
      </c>
      <c r="AD100" s="155" t="str">
        <f t="shared" si="3"/>
        <v xml:space="preserve"> </v>
      </c>
      <c r="AE100" s="155" t="str">
        <f t="shared" si="3"/>
        <v xml:space="preserve"> </v>
      </c>
      <c r="AF100" s="155" t="str">
        <f t="shared" si="3"/>
        <v xml:space="preserve"> </v>
      </c>
      <c r="AG100" s="155" t="str">
        <f t="shared" si="3"/>
        <v xml:space="preserve"> </v>
      </c>
      <c r="AH100" s="155" t="str">
        <f t="shared" si="3"/>
        <v xml:space="preserve"> </v>
      </c>
      <c r="AI100" s="155" t="str">
        <f t="shared" si="3"/>
        <v xml:space="preserve"> </v>
      </c>
      <c r="AJ100" s="155" t="str">
        <f t="shared" si="3"/>
        <v xml:space="preserve"> </v>
      </c>
      <c r="AK100" s="155" t="str">
        <f t="shared" si="3"/>
        <v xml:space="preserve"> </v>
      </c>
      <c r="AL100" s="155" t="str">
        <f t="shared" si="3"/>
        <v xml:space="preserve"> </v>
      </c>
      <c r="AM100" s="155" t="str">
        <f t="shared" si="3"/>
        <v xml:space="preserve"> </v>
      </c>
      <c r="AN100" s="155" t="str">
        <f t="shared" si="3"/>
        <v xml:space="preserve"> </v>
      </c>
      <c r="AO100" s="155" t="str">
        <f t="shared" si="3"/>
        <v xml:space="preserve"> </v>
      </c>
      <c r="AP100" s="155" t="str">
        <f t="shared" si="3"/>
        <v xml:space="preserve"> </v>
      </c>
      <c r="AQ100" s="155" t="str">
        <f t="shared" si="3"/>
        <v xml:space="preserve"> </v>
      </c>
      <c r="AR100" s="155" t="str">
        <f t="shared" si="3"/>
        <v xml:space="preserve"> </v>
      </c>
      <c r="AS100" s="155" t="str">
        <f t="shared" si="3"/>
        <v xml:space="preserve"> </v>
      </c>
      <c r="AT100" s="155" t="str">
        <f t="shared" si="3"/>
        <v xml:space="preserve"> </v>
      </c>
      <c r="AU100" s="155" t="str">
        <f t="shared" si="3"/>
        <v xml:space="preserve"> </v>
      </c>
      <c r="AV100" s="155" t="str">
        <f t="shared" si="3"/>
        <v xml:space="preserve"> </v>
      </c>
      <c r="AW100" s="155" t="str">
        <f t="shared" si="3"/>
        <v xml:space="preserve"> </v>
      </c>
      <c r="AX100" s="155" t="str">
        <f t="shared" si="3"/>
        <v xml:space="preserve"> </v>
      </c>
      <c r="AY100" s="155" t="str">
        <f t="shared" si="3"/>
        <v xml:space="preserve"> </v>
      </c>
      <c r="AZ100" s="155" t="str">
        <f t="shared" si="3"/>
        <v xml:space="preserve"> </v>
      </c>
      <c r="BA100" s="155" t="str">
        <f t="shared" si="3"/>
        <v xml:space="preserve"> </v>
      </c>
      <c r="BB100" s="155" t="str">
        <f t="shared" si="3"/>
        <v xml:space="preserve"> </v>
      </c>
      <c r="BC100" s="155" t="str">
        <f t="shared" si="3"/>
        <v xml:space="preserve"> </v>
      </c>
      <c r="BD100" s="155" t="str">
        <f t="shared" si="3"/>
        <v xml:space="preserve"> </v>
      </c>
      <c r="BE100" s="155" t="str">
        <f t="shared" si="3"/>
        <v xml:space="preserve"> </v>
      </c>
      <c r="BF100" s="155" t="str">
        <f t="shared" si="3"/>
        <v xml:space="preserve"> </v>
      </c>
      <c r="BG100" s="155" t="str">
        <f t="shared" si="3"/>
        <v xml:space="preserve"> </v>
      </c>
      <c r="BH100" s="155" t="str">
        <f t="shared" si="3"/>
        <v xml:space="preserve"> </v>
      </c>
      <c r="BI100" s="155" t="str">
        <f t="shared" si="3"/>
        <v xml:space="preserve"> </v>
      </c>
      <c r="BJ100" s="155" t="str">
        <f t="shared" si="3"/>
        <v xml:space="preserve"> </v>
      </c>
      <c r="BK100" s="155" t="str">
        <f t="shared" si="3"/>
        <v xml:space="preserve"> </v>
      </c>
      <c r="BL100" s="155" t="str">
        <f t="shared" si="3"/>
        <v xml:space="preserve"> </v>
      </c>
    </row>
    <row r="101" spans="1:64" s="3" customFormat="1" x14ac:dyDescent="0.25">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row>
    <row r="102" spans="1:64" s="3" customFormat="1" x14ac:dyDescent="0.25">
      <c r="C102" s="2" t="s">
        <v>72</v>
      </c>
      <c r="D102" s="80">
        <v>0</v>
      </c>
      <c r="E102" s="158" t="str">
        <f t="shared" ref="E102:BL102" si="4">IF(E92&lt;&gt;" ",($J$33*$I$85)," ")</f>
        <v xml:space="preserve"> </v>
      </c>
      <c r="F102" s="158" t="str">
        <f t="shared" si="4"/>
        <v xml:space="preserve"> </v>
      </c>
      <c r="G102" s="158" t="str">
        <f t="shared" si="4"/>
        <v xml:space="preserve"> </v>
      </c>
      <c r="H102" s="158" t="str">
        <f t="shared" si="4"/>
        <v xml:space="preserve"> </v>
      </c>
      <c r="I102" s="158" t="str">
        <f t="shared" si="4"/>
        <v xml:space="preserve"> </v>
      </c>
      <c r="J102" s="158" t="str">
        <f t="shared" si="4"/>
        <v xml:space="preserve"> </v>
      </c>
      <c r="K102" s="158" t="str">
        <f t="shared" si="4"/>
        <v xml:space="preserve"> </v>
      </c>
      <c r="L102" s="158" t="str">
        <f t="shared" si="4"/>
        <v xml:space="preserve"> </v>
      </c>
      <c r="M102" s="158" t="str">
        <f t="shared" si="4"/>
        <v xml:space="preserve"> </v>
      </c>
      <c r="N102" s="158" t="str">
        <f t="shared" si="4"/>
        <v xml:space="preserve"> </v>
      </c>
      <c r="O102" s="158" t="str">
        <f t="shared" si="4"/>
        <v xml:space="preserve"> </v>
      </c>
      <c r="P102" s="158" t="str">
        <f t="shared" si="4"/>
        <v xml:space="preserve"> </v>
      </c>
      <c r="Q102" s="158" t="str">
        <f t="shared" si="4"/>
        <v xml:space="preserve"> </v>
      </c>
      <c r="R102" s="158" t="str">
        <f t="shared" si="4"/>
        <v xml:space="preserve"> </v>
      </c>
      <c r="S102" s="158" t="str">
        <f t="shared" si="4"/>
        <v xml:space="preserve"> </v>
      </c>
      <c r="T102" s="158" t="str">
        <f t="shared" si="4"/>
        <v xml:space="preserve"> </v>
      </c>
      <c r="U102" s="158" t="str">
        <f t="shared" si="4"/>
        <v xml:space="preserve"> </v>
      </c>
      <c r="V102" s="158" t="str">
        <f t="shared" si="4"/>
        <v xml:space="preserve"> </v>
      </c>
      <c r="W102" s="158" t="str">
        <f t="shared" si="4"/>
        <v xml:space="preserve"> </v>
      </c>
      <c r="X102" s="158" t="str">
        <f t="shared" si="4"/>
        <v xml:space="preserve"> </v>
      </c>
      <c r="Y102" s="158" t="str">
        <f t="shared" si="4"/>
        <v xml:space="preserve"> </v>
      </c>
      <c r="Z102" s="158" t="str">
        <f t="shared" si="4"/>
        <v xml:space="preserve"> </v>
      </c>
      <c r="AA102" s="158" t="str">
        <f t="shared" si="4"/>
        <v xml:space="preserve"> </v>
      </c>
      <c r="AB102" s="158" t="str">
        <f t="shared" si="4"/>
        <v xml:space="preserve"> </v>
      </c>
      <c r="AC102" s="158" t="str">
        <f t="shared" si="4"/>
        <v xml:space="preserve"> </v>
      </c>
      <c r="AD102" s="158" t="str">
        <f t="shared" si="4"/>
        <v xml:space="preserve"> </v>
      </c>
      <c r="AE102" s="158" t="str">
        <f t="shared" si="4"/>
        <v xml:space="preserve"> </v>
      </c>
      <c r="AF102" s="158" t="str">
        <f t="shared" si="4"/>
        <v xml:space="preserve"> </v>
      </c>
      <c r="AG102" s="158" t="str">
        <f t="shared" si="4"/>
        <v xml:space="preserve"> </v>
      </c>
      <c r="AH102" s="158" t="str">
        <f t="shared" si="4"/>
        <v xml:space="preserve"> </v>
      </c>
      <c r="AI102" s="158" t="str">
        <f t="shared" si="4"/>
        <v xml:space="preserve"> </v>
      </c>
      <c r="AJ102" s="158" t="str">
        <f t="shared" si="4"/>
        <v xml:space="preserve"> </v>
      </c>
      <c r="AK102" s="158" t="str">
        <f t="shared" si="4"/>
        <v xml:space="preserve"> </v>
      </c>
      <c r="AL102" s="158" t="str">
        <f t="shared" si="4"/>
        <v xml:space="preserve"> </v>
      </c>
      <c r="AM102" s="158" t="str">
        <f t="shared" si="4"/>
        <v xml:space="preserve"> </v>
      </c>
      <c r="AN102" s="158" t="str">
        <f t="shared" si="4"/>
        <v xml:space="preserve"> </v>
      </c>
      <c r="AO102" s="158" t="str">
        <f t="shared" si="4"/>
        <v xml:space="preserve"> </v>
      </c>
      <c r="AP102" s="158" t="str">
        <f t="shared" si="4"/>
        <v xml:space="preserve"> </v>
      </c>
      <c r="AQ102" s="158" t="str">
        <f t="shared" si="4"/>
        <v xml:space="preserve"> </v>
      </c>
      <c r="AR102" s="158" t="str">
        <f t="shared" si="4"/>
        <v xml:space="preserve"> </v>
      </c>
      <c r="AS102" s="158" t="str">
        <f t="shared" si="4"/>
        <v xml:space="preserve"> </v>
      </c>
      <c r="AT102" s="158" t="str">
        <f t="shared" si="4"/>
        <v xml:space="preserve"> </v>
      </c>
      <c r="AU102" s="158" t="str">
        <f t="shared" si="4"/>
        <v xml:space="preserve"> </v>
      </c>
      <c r="AV102" s="158" t="str">
        <f t="shared" si="4"/>
        <v xml:space="preserve"> </v>
      </c>
      <c r="AW102" s="158" t="str">
        <f t="shared" si="4"/>
        <v xml:space="preserve"> </v>
      </c>
      <c r="AX102" s="158" t="str">
        <f t="shared" si="4"/>
        <v xml:space="preserve"> </v>
      </c>
      <c r="AY102" s="158" t="str">
        <f t="shared" si="4"/>
        <v xml:space="preserve"> </v>
      </c>
      <c r="AZ102" s="158" t="str">
        <f t="shared" si="4"/>
        <v xml:space="preserve"> </v>
      </c>
      <c r="BA102" s="158" t="str">
        <f t="shared" si="4"/>
        <v xml:space="preserve"> </v>
      </c>
      <c r="BB102" s="158" t="str">
        <f t="shared" si="4"/>
        <v xml:space="preserve"> </v>
      </c>
      <c r="BC102" s="158" t="str">
        <f t="shared" si="4"/>
        <v xml:space="preserve"> </v>
      </c>
      <c r="BD102" s="158" t="str">
        <f t="shared" si="4"/>
        <v xml:space="preserve"> </v>
      </c>
      <c r="BE102" s="158" t="str">
        <f t="shared" si="4"/>
        <v xml:space="preserve"> </v>
      </c>
      <c r="BF102" s="158" t="str">
        <f t="shared" si="4"/>
        <v xml:space="preserve"> </v>
      </c>
      <c r="BG102" s="158" t="str">
        <f t="shared" si="4"/>
        <v xml:space="preserve"> </v>
      </c>
      <c r="BH102" s="158" t="str">
        <f t="shared" si="4"/>
        <v xml:space="preserve"> </v>
      </c>
      <c r="BI102" s="158" t="str">
        <f t="shared" si="4"/>
        <v xml:space="preserve"> </v>
      </c>
      <c r="BJ102" s="158" t="str">
        <f t="shared" si="4"/>
        <v xml:space="preserve"> </v>
      </c>
      <c r="BK102" s="158" t="str">
        <f t="shared" si="4"/>
        <v xml:space="preserve"> </v>
      </c>
      <c r="BL102" s="158" t="str">
        <f t="shared" si="4"/>
        <v xml:space="preserve"> </v>
      </c>
    </row>
    <row r="103" spans="1:64" s="3" customFormat="1" x14ac:dyDescent="0.25">
      <c r="C103" s="50" t="s">
        <v>71</v>
      </c>
      <c r="D103" s="81"/>
      <c r="E103" s="155" t="str">
        <f t="shared" ref="E103:BL103" si="5">IF(E92&lt;&gt;" ",E102/((1+WACC_real)^(E91)), " ")</f>
        <v xml:space="preserve"> </v>
      </c>
      <c r="F103" s="155" t="str">
        <f t="shared" si="5"/>
        <v xml:space="preserve"> </v>
      </c>
      <c r="G103" s="155" t="str">
        <f t="shared" si="5"/>
        <v xml:space="preserve"> </v>
      </c>
      <c r="H103" s="155" t="str">
        <f t="shared" si="5"/>
        <v xml:space="preserve"> </v>
      </c>
      <c r="I103" s="155" t="str">
        <f t="shared" si="5"/>
        <v xml:space="preserve"> </v>
      </c>
      <c r="J103" s="155" t="str">
        <f t="shared" si="5"/>
        <v xml:space="preserve"> </v>
      </c>
      <c r="K103" s="155" t="str">
        <f t="shared" si="5"/>
        <v xml:space="preserve"> </v>
      </c>
      <c r="L103" s="155" t="str">
        <f t="shared" si="5"/>
        <v xml:space="preserve"> </v>
      </c>
      <c r="M103" s="155" t="str">
        <f t="shared" si="5"/>
        <v xml:space="preserve"> </v>
      </c>
      <c r="N103" s="155" t="str">
        <f t="shared" si="5"/>
        <v xml:space="preserve"> </v>
      </c>
      <c r="O103" s="155" t="str">
        <f t="shared" si="5"/>
        <v xml:space="preserve"> </v>
      </c>
      <c r="P103" s="155" t="str">
        <f t="shared" si="5"/>
        <v xml:space="preserve"> </v>
      </c>
      <c r="Q103" s="155" t="str">
        <f t="shared" si="5"/>
        <v xml:space="preserve"> </v>
      </c>
      <c r="R103" s="155" t="str">
        <f t="shared" si="5"/>
        <v xml:space="preserve"> </v>
      </c>
      <c r="S103" s="155" t="str">
        <f t="shared" si="5"/>
        <v xml:space="preserve"> </v>
      </c>
      <c r="T103" s="155" t="str">
        <f t="shared" si="5"/>
        <v xml:space="preserve"> </v>
      </c>
      <c r="U103" s="155" t="str">
        <f t="shared" si="5"/>
        <v xml:space="preserve"> </v>
      </c>
      <c r="V103" s="155" t="str">
        <f t="shared" si="5"/>
        <v xml:space="preserve"> </v>
      </c>
      <c r="W103" s="155" t="str">
        <f t="shared" si="5"/>
        <v xml:space="preserve"> </v>
      </c>
      <c r="X103" s="155" t="str">
        <f t="shared" si="5"/>
        <v xml:space="preserve"> </v>
      </c>
      <c r="Y103" s="155" t="str">
        <f t="shared" si="5"/>
        <v xml:space="preserve"> </v>
      </c>
      <c r="Z103" s="155" t="str">
        <f t="shared" si="5"/>
        <v xml:space="preserve"> </v>
      </c>
      <c r="AA103" s="155" t="str">
        <f t="shared" si="5"/>
        <v xml:space="preserve"> </v>
      </c>
      <c r="AB103" s="155" t="str">
        <f t="shared" si="5"/>
        <v xml:space="preserve"> </v>
      </c>
      <c r="AC103" s="155" t="str">
        <f t="shared" si="5"/>
        <v xml:space="preserve"> </v>
      </c>
      <c r="AD103" s="155" t="str">
        <f t="shared" si="5"/>
        <v xml:space="preserve"> </v>
      </c>
      <c r="AE103" s="155" t="str">
        <f t="shared" si="5"/>
        <v xml:space="preserve"> </v>
      </c>
      <c r="AF103" s="155" t="str">
        <f t="shared" si="5"/>
        <v xml:space="preserve"> </v>
      </c>
      <c r="AG103" s="155" t="str">
        <f t="shared" si="5"/>
        <v xml:space="preserve"> </v>
      </c>
      <c r="AH103" s="155" t="str">
        <f t="shared" si="5"/>
        <v xml:space="preserve"> </v>
      </c>
      <c r="AI103" s="155" t="str">
        <f t="shared" si="5"/>
        <v xml:space="preserve"> </v>
      </c>
      <c r="AJ103" s="155" t="str">
        <f t="shared" si="5"/>
        <v xml:space="preserve"> </v>
      </c>
      <c r="AK103" s="155" t="str">
        <f t="shared" si="5"/>
        <v xml:space="preserve"> </v>
      </c>
      <c r="AL103" s="155" t="str">
        <f t="shared" si="5"/>
        <v xml:space="preserve"> </v>
      </c>
      <c r="AM103" s="155" t="str">
        <f t="shared" si="5"/>
        <v xml:space="preserve"> </v>
      </c>
      <c r="AN103" s="155" t="str">
        <f t="shared" si="5"/>
        <v xml:space="preserve"> </v>
      </c>
      <c r="AO103" s="155" t="str">
        <f t="shared" si="5"/>
        <v xml:space="preserve"> </v>
      </c>
      <c r="AP103" s="155" t="str">
        <f t="shared" si="5"/>
        <v xml:space="preserve"> </v>
      </c>
      <c r="AQ103" s="155" t="str">
        <f t="shared" si="5"/>
        <v xml:space="preserve"> </v>
      </c>
      <c r="AR103" s="155" t="str">
        <f t="shared" si="5"/>
        <v xml:space="preserve"> </v>
      </c>
      <c r="AS103" s="155" t="str">
        <f t="shared" si="5"/>
        <v xml:space="preserve"> </v>
      </c>
      <c r="AT103" s="155" t="str">
        <f t="shared" si="5"/>
        <v xml:space="preserve"> </v>
      </c>
      <c r="AU103" s="155" t="str">
        <f t="shared" si="5"/>
        <v xml:space="preserve"> </v>
      </c>
      <c r="AV103" s="155" t="str">
        <f t="shared" si="5"/>
        <v xml:space="preserve"> </v>
      </c>
      <c r="AW103" s="155" t="str">
        <f t="shared" si="5"/>
        <v xml:space="preserve"> </v>
      </c>
      <c r="AX103" s="155" t="str">
        <f t="shared" si="5"/>
        <v xml:space="preserve"> </v>
      </c>
      <c r="AY103" s="155" t="str">
        <f t="shared" si="5"/>
        <v xml:space="preserve"> </v>
      </c>
      <c r="AZ103" s="155" t="str">
        <f t="shared" si="5"/>
        <v xml:space="preserve"> </v>
      </c>
      <c r="BA103" s="155" t="str">
        <f t="shared" si="5"/>
        <v xml:space="preserve"> </v>
      </c>
      <c r="BB103" s="155" t="str">
        <f t="shared" si="5"/>
        <v xml:space="preserve"> </v>
      </c>
      <c r="BC103" s="155" t="str">
        <f t="shared" si="5"/>
        <v xml:space="preserve"> </v>
      </c>
      <c r="BD103" s="155" t="str">
        <f t="shared" si="5"/>
        <v xml:space="preserve"> </v>
      </c>
      <c r="BE103" s="155" t="str">
        <f t="shared" si="5"/>
        <v xml:space="preserve"> </v>
      </c>
      <c r="BF103" s="155" t="str">
        <f t="shared" si="5"/>
        <v xml:space="preserve"> </v>
      </c>
      <c r="BG103" s="155" t="str">
        <f t="shared" si="5"/>
        <v xml:space="preserve"> </v>
      </c>
      <c r="BH103" s="155" t="str">
        <f t="shared" si="5"/>
        <v xml:space="preserve"> </v>
      </c>
      <c r="BI103" s="155" t="str">
        <f t="shared" si="5"/>
        <v xml:space="preserve"> </v>
      </c>
      <c r="BJ103" s="155" t="str">
        <f t="shared" si="5"/>
        <v xml:space="preserve"> </v>
      </c>
      <c r="BK103" s="155" t="str">
        <f t="shared" si="5"/>
        <v xml:space="preserve"> </v>
      </c>
      <c r="BL103" s="155" t="str">
        <f t="shared" si="5"/>
        <v xml:space="preserve"> </v>
      </c>
    </row>
    <row r="104" spans="1:64" s="3" customFormat="1" x14ac:dyDescent="0.25">
      <c r="C104" s="30"/>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1:64" s="3" customFormat="1" x14ac:dyDescent="0.25">
      <c r="C105" s="40" t="s">
        <v>73</v>
      </c>
      <c r="D105" s="158">
        <f>SUM(D100:BL100,D103:BL103)</f>
        <v>0</v>
      </c>
      <c r="E105" s="43"/>
      <c r="F105" s="43"/>
      <c r="G105" s="66"/>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1:64" s="3" customFormat="1" x14ac:dyDescent="0.25">
      <c r="C106" s="40"/>
      <c r="D106" s="55"/>
      <c r="E106" s="43"/>
      <c r="F106" s="43"/>
      <c r="G106" s="66"/>
      <c r="H106" s="66"/>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1:64" s="3" customFormat="1" x14ac:dyDescent="0.25">
      <c r="C107" s="10" t="s">
        <v>257</v>
      </c>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row>
    <row r="108" spans="1:64" s="3" customFormat="1" x14ac:dyDescent="0.25">
      <c r="C108" s="2" t="s">
        <v>74</v>
      </c>
      <c r="D108" s="83">
        <v>0</v>
      </c>
      <c r="E108" s="83" t="str">
        <f>IF(E92&lt;&gt;" ", ($G$147*E92)," ")</f>
        <v xml:space="preserve"> </v>
      </c>
      <c r="F108" s="83" t="str">
        <f t="shared" ref="F108:BL108" si="6">IF(F92&lt;&gt;" ", ($G$147*F92)," ")</f>
        <v xml:space="preserve"> </v>
      </c>
      <c r="G108" s="83" t="str">
        <f t="shared" si="6"/>
        <v xml:space="preserve"> </v>
      </c>
      <c r="H108" s="83" t="str">
        <f t="shared" si="6"/>
        <v xml:space="preserve"> </v>
      </c>
      <c r="I108" s="83" t="str">
        <f t="shared" si="6"/>
        <v xml:space="preserve"> </v>
      </c>
      <c r="J108" s="83" t="str">
        <f t="shared" si="6"/>
        <v xml:space="preserve"> </v>
      </c>
      <c r="K108" s="83" t="str">
        <f t="shared" si="6"/>
        <v xml:space="preserve"> </v>
      </c>
      <c r="L108" s="83" t="str">
        <f t="shared" si="6"/>
        <v xml:space="preserve"> </v>
      </c>
      <c r="M108" s="83" t="str">
        <f t="shared" si="6"/>
        <v xml:space="preserve"> </v>
      </c>
      <c r="N108" s="83" t="str">
        <f t="shared" si="6"/>
        <v xml:space="preserve"> </v>
      </c>
      <c r="O108" s="83" t="str">
        <f t="shared" si="6"/>
        <v xml:space="preserve"> </v>
      </c>
      <c r="P108" s="83" t="str">
        <f t="shared" si="6"/>
        <v xml:space="preserve"> </v>
      </c>
      <c r="Q108" s="83" t="str">
        <f t="shared" si="6"/>
        <v xml:space="preserve"> </v>
      </c>
      <c r="R108" s="83" t="str">
        <f t="shared" si="6"/>
        <v xml:space="preserve"> </v>
      </c>
      <c r="S108" s="83" t="str">
        <f t="shared" si="6"/>
        <v xml:space="preserve"> </v>
      </c>
      <c r="T108" s="83" t="str">
        <f t="shared" si="6"/>
        <v xml:space="preserve"> </v>
      </c>
      <c r="U108" s="83" t="str">
        <f t="shared" si="6"/>
        <v xml:space="preserve"> </v>
      </c>
      <c r="V108" s="83" t="str">
        <f t="shared" si="6"/>
        <v xml:space="preserve"> </v>
      </c>
      <c r="W108" s="83" t="str">
        <f t="shared" si="6"/>
        <v xml:space="preserve"> </v>
      </c>
      <c r="X108" s="83" t="str">
        <f t="shared" si="6"/>
        <v xml:space="preserve"> </v>
      </c>
      <c r="Y108" s="83" t="str">
        <f t="shared" si="6"/>
        <v xml:space="preserve"> </v>
      </c>
      <c r="Z108" s="83" t="str">
        <f t="shared" si="6"/>
        <v xml:space="preserve"> </v>
      </c>
      <c r="AA108" s="83" t="str">
        <f t="shared" si="6"/>
        <v xml:space="preserve"> </v>
      </c>
      <c r="AB108" s="83" t="str">
        <f t="shared" si="6"/>
        <v xml:space="preserve"> </v>
      </c>
      <c r="AC108" s="83" t="str">
        <f t="shared" si="6"/>
        <v xml:space="preserve"> </v>
      </c>
      <c r="AD108" s="83" t="str">
        <f t="shared" si="6"/>
        <v xml:space="preserve"> </v>
      </c>
      <c r="AE108" s="83" t="str">
        <f t="shared" si="6"/>
        <v xml:space="preserve"> </v>
      </c>
      <c r="AF108" s="83" t="str">
        <f t="shared" si="6"/>
        <v xml:space="preserve"> </v>
      </c>
      <c r="AG108" s="83" t="str">
        <f t="shared" si="6"/>
        <v xml:space="preserve"> </v>
      </c>
      <c r="AH108" s="83" t="str">
        <f t="shared" si="6"/>
        <v xml:space="preserve"> </v>
      </c>
      <c r="AI108" s="83" t="str">
        <f t="shared" si="6"/>
        <v xml:space="preserve"> </v>
      </c>
      <c r="AJ108" s="83" t="str">
        <f t="shared" si="6"/>
        <v xml:space="preserve"> </v>
      </c>
      <c r="AK108" s="83" t="str">
        <f t="shared" si="6"/>
        <v xml:space="preserve"> </v>
      </c>
      <c r="AL108" s="83" t="str">
        <f t="shared" si="6"/>
        <v xml:space="preserve"> </v>
      </c>
      <c r="AM108" s="83" t="str">
        <f t="shared" si="6"/>
        <v xml:space="preserve"> </v>
      </c>
      <c r="AN108" s="83" t="str">
        <f t="shared" si="6"/>
        <v xml:space="preserve"> </v>
      </c>
      <c r="AO108" s="83" t="str">
        <f t="shared" si="6"/>
        <v xml:space="preserve"> </v>
      </c>
      <c r="AP108" s="83" t="str">
        <f t="shared" si="6"/>
        <v xml:space="preserve"> </v>
      </c>
      <c r="AQ108" s="83" t="str">
        <f t="shared" si="6"/>
        <v xml:space="preserve"> </v>
      </c>
      <c r="AR108" s="83" t="str">
        <f t="shared" si="6"/>
        <v xml:space="preserve"> </v>
      </c>
      <c r="AS108" s="83" t="str">
        <f t="shared" si="6"/>
        <v xml:space="preserve"> </v>
      </c>
      <c r="AT108" s="83" t="str">
        <f t="shared" si="6"/>
        <v xml:space="preserve"> </v>
      </c>
      <c r="AU108" s="83" t="str">
        <f t="shared" si="6"/>
        <v xml:space="preserve"> </v>
      </c>
      <c r="AV108" s="83" t="str">
        <f t="shared" si="6"/>
        <v xml:space="preserve"> </v>
      </c>
      <c r="AW108" s="83" t="str">
        <f t="shared" si="6"/>
        <v xml:space="preserve"> </v>
      </c>
      <c r="AX108" s="83" t="str">
        <f t="shared" si="6"/>
        <v xml:space="preserve"> </v>
      </c>
      <c r="AY108" s="83" t="str">
        <f t="shared" si="6"/>
        <v xml:space="preserve"> </v>
      </c>
      <c r="AZ108" s="83" t="str">
        <f t="shared" si="6"/>
        <v xml:space="preserve"> </v>
      </c>
      <c r="BA108" s="83" t="str">
        <f t="shared" si="6"/>
        <v xml:space="preserve"> </v>
      </c>
      <c r="BB108" s="83" t="str">
        <f t="shared" si="6"/>
        <v xml:space="preserve"> </v>
      </c>
      <c r="BC108" s="83" t="str">
        <f t="shared" si="6"/>
        <v xml:space="preserve"> </v>
      </c>
      <c r="BD108" s="83" t="str">
        <f t="shared" si="6"/>
        <v xml:space="preserve"> </v>
      </c>
      <c r="BE108" s="83" t="str">
        <f t="shared" si="6"/>
        <v xml:space="preserve"> </v>
      </c>
      <c r="BF108" s="83" t="str">
        <f t="shared" si="6"/>
        <v xml:space="preserve"> </v>
      </c>
      <c r="BG108" s="83" t="str">
        <f t="shared" si="6"/>
        <v xml:space="preserve"> </v>
      </c>
      <c r="BH108" s="83" t="str">
        <f t="shared" si="6"/>
        <v xml:space="preserve"> </v>
      </c>
      <c r="BI108" s="83" t="str">
        <f t="shared" si="6"/>
        <v xml:space="preserve"> </v>
      </c>
      <c r="BJ108" s="83" t="str">
        <f t="shared" si="6"/>
        <v xml:space="preserve"> </v>
      </c>
      <c r="BK108" s="83" t="str">
        <f t="shared" si="6"/>
        <v xml:space="preserve"> </v>
      </c>
      <c r="BL108" s="83" t="str">
        <f t="shared" si="6"/>
        <v xml:space="preserve"> </v>
      </c>
    </row>
    <row r="109" spans="1:64" s="3" customFormat="1" x14ac:dyDescent="0.25">
      <c r="C109" s="50" t="s">
        <v>71</v>
      </c>
      <c r="D109" s="81"/>
      <c r="E109" s="83" t="str">
        <f t="shared" ref="E109:BL109" si="7">IF(E92&lt;&gt;" ",E108/((1+WACC_real)^(E91)), " ")</f>
        <v xml:space="preserve"> </v>
      </c>
      <c r="F109" s="83" t="str">
        <f t="shared" si="7"/>
        <v xml:space="preserve"> </v>
      </c>
      <c r="G109" s="83" t="str">
        <f t="shared" si="7"/>
        <v xml:space="preserve"> </v>
      </c>
      <c r="H109" s="83" t="str">
        <f t="shared" si="7"/>
        <v xml:space="preserve"> </v>
      </c>
      <c r="I109" s="83" t="str">
        <f t="shared" si="7"/>
        <v xml:space="preserve"> </v>
      </c>
      <c r="J109" s="83" t="str">
        <f t="shared" si="7"/>
        <v xml:space="preserve"> </v>
      </c>
      <c r="K109" s="83" t="str">
        <f t="shared" si="7"/>
        <v xml:space="preserve"> </v>
      </c>
      <c r="L109" s="83" t="str">
        <f t="shared" si="7"/>
        <v xml:space="preserve"> </v>
      </c>
      <c r="M109" s="83" t="str">
        <f t="shared" si="7"/>
        <v xml:space="preserve"> </v>
      </c>
      <c r="N109" s="83" t="str">
        <f t="shared" si="7"/>
        <v xml:space="preserve"> </v>
      </c>
      <c r="O109" s="83" t="str">
        <f t="shared" si="7"/>
        <v xml:space="preserve"> </v>
      </c>
      <c r="P109" s="83" t="str">
        <f t="shared" si="7"/>
        <v xml:space="preserve"> </v>
      </c>
      <c r="Q109" s="83" t="str">
        <f t="shared" si="7"/>
        <v xml:space="preserve"> </v>
      </c>
      <c r="R109" s="83" t="str">
        <f t="shared" si="7"/>
        <v xml:space="preserve"> </v>
      </c>
      <c r="S109" s="83" t="str">
        <f t="shared" si="7"/>
        <v xml:space="preserve"> </v>
      </c>
      <c r="T109" s="83" t="str">
        <f t="shared" si="7"/>
        <v xml:space="preserve"> </v>
      </c>
      <c r="U109" s="83" t="str">
        <f t="shared" si="7"/>
        <v xml:space="preserve"> </v>
      </c>
      <c r="V109" s="83" t="str">
        <f t="shared" si="7"/>
        <v xml:space="preserve"> </v>
      </c>
      <c r="W109" s="83" t="str">
        <f t="shared" si="7"/>
        <v xml:space="preserve"> </v>
      </c>
      <c r="X109" s="83" t="str">
        <f t="shared" si="7"/>
        <v xml:space="preserve"> </v>
      </c>
      <c r="Y109" s="83" t="str">
        <f t="shared" si="7"/>
        <v xml:space="preserve"> </v>
      </c>
      <c r="Z109" s="83" t="str">
        <f t="shared" si="7"/>
        <v xml:space="preserve"> </v>
      </c>
      <c r="AA109" s="83" t="str">
        <f t="shared" si="7"/>
        <v xml:space="preserve"> </v>
      </c>
      <c r="AB109" s="83" t="str">
        <f t="shared" si="7"/>
        <v xml:space="preserve"> </v>
      </c>
      <c r="AC109" s="83" t="str">
        <f t="shared" si="7"/>
        <v xml:space="preserve"> </v>
      </c>
      <c r="AD109" s="83" t="str">
        <f t="shared" si="7"/>
        <v xml:space="preserve"> </v>
      </c>
      <c r="AE109" s="83" t="str">
        <f t="shared" si="7"/>
        <v xml:space="preserve"> </v>
      </c>
      <c r="AF109" s="83" t="str">
        <f t="shared" si="7"/>
        <v xml:space="preserve"> </v>
      </c>
      <c r="AG109" s="83" t="str">
        <f t="shared" si="7"/>
        <v xml:space="preserve"> </v>
      </c>
      <c r="AH109" s="83" t="str">
        <f t="shared" si="7"/>
        <v xml:space="preserve"> </v>
      </c>
      <c r="AI109" s="83" t="str">
        <f t="shared" si="7"/>
        <v xml:space="preserve"> </v>
      </c>
      <c r="AJ109" s="83" t="str">
        <f t="shared" si="7"/>
        <v xml:space="preserve"> </v>
      </c>
      <c r="AK109" s="83" t="str">
        <f t="shared" si="7"/>
        <v xml:space="preserve"> </v>
      </c>
      <c r="AL109" s="83" t="str">
        <f t="shared" si="7"/>
        <v xml:space="preserve"> </v>
      </c>
      <c r="AM109" s="83" t="str">
        <f t="shared" si="7"/>
        <v xml:space="preserve"> </v>
      </c>
      <c r="AN109" s="83" t="str">
        <f t="shared" si="7"/>
        <v xml:space="preserve"> </v>
      </c>
      <c r="AO109" s="83" t="str">
        <f t="shared" si="7"/>
        <v xml:space="preserve"> </v>
      </c>
      <c r="AP109" s="83" t="str">
        <f t="shared" si="7"/>
        <v xml:space="preserve"> </v>
      </c>
      <c r="AQ109" s="83" t="str">
        <f t="shared" si="7"/>
        <v xml:space="preserve"> </v>
      </c>
      <c r="AR109" s="83" t="str">
        <f t="shared" si="7"/>
        <v xml:space="preserve"> </v>
      </c>
      <c r="AS109" s="83" t="str">
        <f t="shared" si="7"/>
        <v xml:space="preserve"> </v>
      </c>
      <c r="AT109" s="83" t="str">
        <f t="shared" si="7"/>
        <v xml:space="preserve"> </v>
      </c>
      <c r="AU109" s="83" t="str">
        <f t="shared" si="7"/>
        <v xml:space="preserve"> </v>
      </c>
      <c r="AV109" s="83" t="str">
        <f t="shared" si="7"/>
        <v xml:space="preserve"> </v>
      </c>
      <c r="AW109" s="83" t="str">
        <f t="shared" si="7"/>
        <v xml:space="preserve"> </v>
      </c>
      <c r="AX109" s="83" t="str">
        <f t="shared" si="7"/>
        <v xml:space="preserve"> </v>
      </c>
      <c r="AY109" s="83" t="str">
        <f t="shared" si="7"/>
        <v xml:space="preserve"> </v>
      </c>
      <c r="AZ109" s="83" t="str">
        <f t="shared" si="7"/>
        <v xml:space="preserve"> </v>
      </c>
      <c r="BA109" s="83" t="str">
        <f t="shared" si="7"/>
        <v xml:space="preserve"> </v>
      </c>
      <c r="BB109" s="83" t="str">
        <f t="shared" si="7"/>
        <v xml:space="preserve"> </v>
      </c>
      <c r="BC109" s="83" t="str">
        <f t="shared" si="7"/>
        <v xml:space="preserve"> </v>
      </c>
      <c r="BD109" s="83" t="str">
        <f t="shared" si="7"/>
        <v xml:space="preserve"> </v>
      </c>
      <c r="BE109" s="83" t="str">
        <f t="shared" si="7"/>
        <v xml:space="preserve"> </v>
      </c>
      <c r="BF109" s="83" t="str">
        <f t="shared" si="7"/>
        <v xml:space="preserve"> </v>
      </c>
      <c r="BG109" s="83" t="str">
        <f t="shared" si="7"/>
        <v xml:space="preserve"> </v>
      </c>
      <c r="BH109" s="83" t="str">
        <f t="shared" si="7"/>
        <v xml:space="preserve"> </v>
      </c>
      <c r="BI109" s="83" t="str">
        <f t="shared" si="7"/>
        <v xml:space="preserve"> </v>
      </c>
      <c r="BJ109" s="83" t="str">
        <f t="shared" si="7"/>
        <v xml:space="preserve"> </v>
      </c>
      <c r="BK109" s="83" t="str">
        <f t="shared" si="7"/>
        <v xml:space="preserve"> </v>
      </c>
      <c r="BL109" s="83" t="str">
        <f t="shared" si="7"/>
        <v xml:space="preserve"> </v>
      </c>
    </row>
    <row r="110" spans="1:64" s="3" customFormat="1" x14ac:dyDescent="0.25">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row>
    <row r="111" spans="1:64" s="3" customFormat="1" x14ac:dyDescent="0.25">
      <c r="C111" s="2" t="s">
        <v>75</v>
      </c>
      <c r="D111" s="83">
        <v>0</v>
      </c>
      <c r="E111" s="83" t="str">
        <f t="shared" ref="E111:BL111" si="8">IF(E92&lt;&gt;" ",(electricity_cost*E92), " ")</f>
        <v xml:space="preserve"> </v>
      </c>
      <c r="F111" s="83" t="str">
        <f t="shared" si="8"/>
        <v xml:space="preserve"> </v>
      </c>
      <c r="G111" s="83" t="str">
        <f t="shared" si="8"/>
        <v xml:space="preserve"> </v>
      </c>
      <c r="H111" s="83" t="str">
        <f t="shared" si="8"/>
        <v xml:space="preserve"> </v>
      </c>
      <c r="I111" s="83" t="str">
        <f t="shared" si="8"/>
        <v xml:space="preserve"> </v>
      </c>
      <c r="J111" s="83" t="str">
        <f t="shared" si="8"/>
        <v xml:space="preserve"> </v>
      </c>
      <c r="K111" s="83" t="str">
        <f t="shared" si="8"/>
        <v xml:space="preserve"> </v>
      </c>
      <c r="L111" s="83" t="str">
        <f t="shared" si="8"/>
        <v xml:space="preserve"> </v>
      </c>
      <c r="M111" s="83" t="str">
        <f t="shared" si="8"/>
        <v xml:space="preserve"> </v>
      </c>
      <c r="N111" s="83" t="str">
        <f t="shared" si="8"/>
        <v xml:space="preserve"> </v>
      </c>
      <c r="O111" s="83" t="str">
        <f t="shared" si="8"/>
        <v xml:space="preserve"> </v>
      </c>
      <c r="P111" s="83" t="str">
        <f t="shared" si="8"/>
        <v xml:space="preserve"> </v>
      </c>
      <c r="Q111" s="83" t="str">
        <f t="shared" si="8"/>
        <v xml:space="preserve"> </v>
      </c>
      <c r="R111" s="83" t="str">
        <f t="shared" si="8"/>
        <v xml:space="preserve"> </v>
      </c>
      <c r="S111" s="83" t="str">
        <f t="shared" si="8"/>
        <v xml:space="preserve"> </v>
      </c>
      <c r="T111" s="83" t="str">
        <f t="shared" si="8"/>
        <v xml:space="preserve"> </v>
      </c>
      <c r="U111" s="83" t="str">
        <f t="shared" si="8"/>
        <v xml:space="preserve"> </v>
      </c>
      <c r="V111" s="83" t="str">
        <f t="shared" si="8"/>
        <v xml:space="preserve"> </v>
      </c>
      <c r="W111" s="83" t="str">
        <f t="shared" si="8"/>
        <v xml:space="preserve"> </v>
      </c>
      <c r="X111" s="83" t="str">
        <f t="shared" si="8"/>
        <v xml:space="preserve"> </v>
      </c>
      <c r="Y111" s="83" t="str">
        <f t="shared" si="8"/>
        <v xml:space="preserve"> </v>
      </c>
      <c r="Z111" s="83" t="str">
        <f t="shared" si="8"/>
        <v xml:space="preserve"> </v>
      </c>
      <c r="AA111" s="83" t="str">
        <f t="shared" si="8"/>
        <v xml:space="preserve"> </v>
      </c>
      <c r="AB111" s="83" t="str">
        <f t="shared" si="8"/>
        <v xml:space="preserve"> </v>
      </c>
      <c r="AC111" s="83" t="str">
        <f t="shared" si="8"/>
        <v xml:space="preserve"> </v>
      </c>
      <c r="AD111" s="83" t="str">
        <f t="shared" si="8"/>
        <v xml:space="preserve"> </v>
      </c>
      <c r="AE111" s="83" t="str">
        <f t="shared" si="8"/>
        <v xml:space="preserve"> </v>
      </c>
      <c r="AF111" s="83" t="str">
        <f t="shared" si="8"/>
        <v xml:space="preserve"> </v>
      </c>
      <c r="AG111" s="83" t="str">
        <f t="shared" si="8"/>
        <v xml:space="preserve"> </v>
      </c>
      <c r="AH111" s="83" t="str">
        <f t="shared" si="8"/>
        <v xml:space="preserve"> </v>
      </c>
      <c r="AI111" s="83" t="str">
        <f t="shared" si="8"/>
        <v xml:space="preserve"> </v>
      </c>
      <c r="AJ111" s="83" t="str">
        <f t="shared" si="8"/>
        <v xml:space="preserve"> </v>
      </c>
      <c r="AK111" s="83" t="str">
        <f t="shared" si="8"/>
        <v xml:space="preserve"> </v>
      </c>
      <c r="AL111" s="83" t="str">
        <f t="shared" si="8"/>
        <v xml:space="preserve"> </v>
      </c>
      <c r="AM111" s="83" t="str">
        <f t="shared" si="8"/>
        <v xml:space="preserve"> </v>
      </c>
      <c r="AN111" s="83" t="str">
        <f t="shared" si="8"/>
        <v xml:space="preserve"> </v>
      </c>
      <c r="AO111" s="83" t="str">
        <f t="shared" si="8"/>
        <v xml:space="preserve"> </v>
      </c>
      <c r="AP111" s="83" t="str">
        <f t="shared" si="8"/>
        <v xml:space="preserve"> </v>
      </c>
      <c r="AQ111" s="83" t="str">
        <f t="shared" si="8"/>
        <v xml:space="preserve"> </v>
      </c>
      <c r="AR111" s="83" t="str">
        <f t="shared" si="8"/>
        <v xml:space="preserve"> </v>
      </c>
      <c r="AS111" s="83" t="str">
        <f t="shared" si="8"/>
        <v xml:space="preserve"> </v>
      </c>
      <c r="AT111" s="83" t="str">
        <f t="shared" si="8"/>
        <v xml:space="preserve"> </v>
      </c>
      <c r="AU111" s="83" t="str">
        <f t="shared" si="8"/>
        <v xml:space="preserve"> </v>
      </c>
      <c r="AV111" s="83" t="str">
        <f t="shared" si="8"/>
        <v xml:space="preserve"> </v>
      </c>
      <c r="AW111" s="83" t="str">
        <f t="shared" si="8"/>
        <v xml:space="preserve"> </v>
      </c>
      <c r="AX111" s="83" t="str">
        <f t="shared" si="8"/>
        <v xml:space="preserve"> </v>
      </c>
      <c r="AY111" s="83" t="str">
        <f t="shared" si="8"/>
        <v xml:space="preserve"> </v>
      </c>
      <c r="AZ111" s="83" t="str">
        <f t="shared" si="8"/>
        <v xml:space="preserve"> </v>
      </c>
      <c r="BA111" s="83" t="str">
        <f t="shared" si="8"/>
        <v xml:space="preserve"> </v>
      </c>
      <c r="BB111" s="83" t="str">
        <f t="shared" si="8"/>
        <v xml:space="preserve"> </v>
      </c>
      <c r="BC111" s="83" t="str">
        <f t="shared" si="8"/>
        <v xml:space="preserve"> </v>
      </c>
      <c r="BD111" s="83" t="str">
        <f t="shared" si="8"/>
        <v xml:space="preserve"> </v>
      </c>
      <c r="BE111" s="83" t="str">
        <f t="shared" si="8"/>
        <v xml:space="preserve"> </v>
      </c>
      <c r="BF111" s="83" t="str">
        <f t="shared" si="8"/>
        <v xml:space="preserve"> </v>
      </c>
      <c r="BG111" s="83" t="str">
        <f t="shared" si="8"/>
        <v xml:space="preserve"> </v>
      </c>
      <c r="BH111" s="83" t="str">
        <f t="shared" si="8"/>
        <v xml:space="preserve"> </v>
      </c>
      <c r="BI111" s="83" t="str">
        <f t="shared" si="8"/>
        <v xml:space="preserve"> </v>
      </c>
      <c r="BJ111" s="83" t="str">
        <f t="shared" si="8"/>
        <v xml:space="preserve"> </v>
      </c>
      <c r="BK111" s="83" t="str">
        <f t="shared" si="8"/>
        <v xml:space="preserve"> </v>
      </c>
      <c r="BL111" s="83" t="str">
        <f t="shared" si="8"/>
        <v xml:space="preserve"> </v>
      </c>
    </row>
    <row r="112" spans="1:64" s="3" customFormat="1" x14ac:dyDescent="0.25">
      <c r="C112" s="50" t="s">
        <v>71</v>
      </c>
      <c r="D112" s="81"/>
      <c r="E112" s="83" t="str">
        <f>IF(E92&lt;&gt;" ", E111/((1+WACC_real)^E91), " ")</f>
        <v xml:space="preserve"> </v>
      </c>
      <c r="F112" s="83" t="str">
        <f t="shared" ref="F112:BL112" si="9">IF(F92&lt;&gt;" ", F111/((1+WACC_real)^F91), " ")</f>
        <v xml:space="preserve"> </v>
      </c>
      <c r="G112" s="83" t="str">
        <f t="shared" si="9"/>
        <v xml:space="preserve"> </v>
      </c>
      <c r="H112" s="83" t="str">
        <f t="shared" si="9"/>
        <v xml:space="preserve"> </v>
      </c>
      <c r="I112" s="83" t="str">
        <f t="shared" si="9"/>
        <v xml:space="preserve"> </v>
      </c>
      <c r="J112" s="83" t="str">
        <f t="shared" si="9"/>
        <v xml:space="preserve"> </v>
      </c>
      <c r="K112" s="83" t="str">
        <f t="shared" si="9"/>
        <v xml:space="preserve"> </v>
      </c>
      <c r="L112" s="83" t="str">
        <f t="shared" si="9"/>
        <v xml:space="preserve"> </v>
      </c>
      <c r="M112" s="83" t="str">
        <f t="shared" si="9"/>
        <v xml:space="preserve"> </v>
      </c>
      <c r="N112" s="83" t="str">
        <f t="shared" si="9"/>
        <v xml:space="preserve"> </v>
      </c>
      <c r="O112" s="83" t="str">
        <f t="shared" si="9"/>
        <v xml:space="preserve"> </v>
      </c>
      <c r="P112" s="83" t="str">
        <f t="shared" si="9"/>
        <v xml:space="preserve"> </v>
      </c>
      <c r="Q112" s="83" t="str">
        <f t="shared" si="9"/>
        <v xml:space="preserve"> </v>
      </c>
      <c r="R112" s="83" t="str">
        <f t="shared" si="9"/>
        <v xml:space="preserve"> </v>
      </c>
      <c r="S112" s="83" t="str">
        <f t="shared" si="9"/>
        <v xml:space="preserve"> </v>
      </c>
      <c r="T112" s="83" t="str">
        <f t="shared" si="9"/>
        <v xml:space="preserve"> </v>
      </c>
      <c r="U112" s="83" t="str">
        <f t="shared" si="9"/>
        <v xml:space="preserve"> </v>
      </c>
      <c r="V112" s="83" t="str">
        <f t="shared" si="9"/>
        <v xml:space="preserve"> </v>
      </c>
      <c r="W112" s="83" t="str">
        <f t="shared" si="9"/>
        <v xml:space="preserve"> </v>
      </c>
      <c r="X112" s="83" t="str">
        <f t="shared" si="9"/>
        <v xml:space="preserve"> </v>
      </c>
      <c r="Y112" s="83" t="str">
        <f t="shared" si="9"/>
        <v xml:space="preserve"> </v>
      </c>
      <c r="Z112" s="83" t="str">
        <f t="shared" si="9"/>
        <v xml:space="preserve"> </v>
      </c>
      <c r="AA112" s="83" t="str">
        <f t="shared" si="9"/>
        <v xml:space="preserve"> </v>
      </c>
      <c r="AB112" s="83" t="str">
        <f t="shared" si="9"/>
        <v xml:space="preserve"> </v>
      </c>
      <c r="AC112" s="83" t="str">
        <f t="shared" si="9"/>
        <v xml:space="preserve"> </v>
      </c>
      <c r="AD112" s="83" t="str">
        <f t="shared" si="9"/>
        <v xml:space="preserve"> </v>
      </c>
      <c r="AE112" s="83" t="str">
        <f t="shared" si="9"/>
        <v xml:space="preserve"> </v>
      </c>
      <c r="AF112" s="83" t="str">
        <f t="shared" si="9"/>
        <v xml:space="preserve"> </v>
      </c>
      <c r="AG112" s="83" t="str">
        <f t="shared" si="9"/>
        <v xml:space="preserve"> </v>
      </c>
      <c r="AH112" s="83" t="str">
        <f t="shared" si="9"/>
        <v xml:space="preserve"> </v>
      </c>
      <c r="AI112" s="83" t="str">
        <f t="shared" si="9"/>
        <v xml:space="preserve"> </v>
      </c>
      <c r="AJ112" s="83" t="str">
        <f t="shared" si="9"/>
        <v xml:space="preserve"> </v>
      </c>
      <c r="AK112" s="83" t="str">
        <f t="shared" si="9"/>
        <v xml:space="preserve"> </v>
      </c>
      <c r="AL112" s="83" t="str">
        <f t="shared" si="9"/>
        <v xml:space="preserve"> </v>
      </c>
      <c r="AM112" s="83" t="str">
        <f t="shared" si="9"/>
        <v xml:space="preserve"> </v>
      </c>
      <c r="AN112" s="83" t="str">
        <f t="shared" si="9"/>
        <v xml:space="preserve"> </v>
      </c>
      <c r="AO112" s="83" t="str">
        <f t="shared" si="9"/>
        <v xml:space="preserve"> </v>
      </c>
      <c r="AP112" s="83" t="str">
        <f t="shared" si="9"/>
        <v xml:space="preserve"> </v>
      </c>
      <c r="AQ112" s="83" t="str">
        <f t="shared" si="9"/>
        <v xml:space="preserve"> </v>
      </c>
      <c r="AR112" s="83" t="str">
        <f t="shared" si="9"/>
        <v xml:space="preserve"> </v>
      </c>
      <c r="AS112" s="83" t="str">
        <f t="shared" si="9"/>
        <v xml:space="preserve"> </v>
      </c>
      <c r="AT112" s="83" t="str">
        <f t="shared" si="9"/>
        <v xml:space="preserve"> </v>
      </c>
      <c r="AU112" s="83" t="str">
        <f t="shared" si="9"/>
        <v xml:space="preserve"> </v>
      </c>
      <c r="AV112" s="83" t="str">
        <f t="shared" si="9"/>
        <v xml:space="preserve"> </v>
      </c>
      <c r="AW112" s="83" t="str">
        <f t="shared" si="9"/>
        <v xml:space="preserve"> </v>
      </c>
      <c r="AX112" s="83" t="str">
        <f t="shared" si="9"/>
        <v xml:space="preserve"> </v>
      </c>
      <c r="AY112" s="83" t="str">
        <f t="shared" si="9"/>
        <v xml:space="preserve"> </v>
      </c>
      <c r="AZ112" s="83" t="str">
        <f t="shared" si="9"/>
        <v xml:space="preserve"> </v>
      </c>
      <c r="BA112" s="83" t="str">
        <f t="shared" si="9"/>
        <v xml:space="preserve"> </v>
      </c>
      <c r="BB112" s="83" t="str">
        <f t="shared" si="9"/>
        <v xml:space="preserve"> </v>
      </c>
      <c r="BC112" s="83" t="str">
        <f t="shared" si="9"/>
        <v xml:space="preserve"> </v>
      </c>
      <c r="BD112" s="83" t="str">
        <f t="shared" si="9"/>
        <v xml:space="preserve"> </v>
      </c>
      <c r="BE112" s="83" t="str">
        <f t="shared" si="9"/>
        <v xml:space="preserve"> </v>
      </c>
      <c r="BF112" s="83" t="str">
        <f t="shared" si="9"/>
        <v xml:space="preserve"> </v>
      </c>
      <c r="BG112" s="83" t="str">
        <f t="shared" si="9"/>
        <v xml:space="preserve"> </v>
      </c>
      <c r="BH112" s="83" t="str">
        <f t="shared" si="9"/>
        <v xml:space="preserve"> </v>
      </c>
      <c r="BI112" s="83" t="str">
        <f t="shared" si="9"/>
        <v xml:space="preserve"> </v>
      </c>
      <c r="BJ112" s="83" t="str">
        <f t="shared" si="9"/>
        <v xml:space="preserve"> </v>
      </c>
      <c r="BK112" s="83" t="str">
        <f t="shared" si="9"/>
        <v xml:space="preserve"> </v>
      </c>
      <c r="BL112" s="83" t="str">
        <f t="shared" si="9"/>
        <v xml:space="preserve"> </v>
      </c>
    </row>
    <row r="113" spans="3:64" x14ac:dyDescent="0.25">
      <c r="E113" s="43"/>
      <c r="F113" s="43"/>
      <c r="G113" s="43"/>
      <c r="H113" s="43"/>
      <c r="I113" s="43"/>
      <c r="J113" s="43"/>
      <c r="K113" s="43"/>
      <c r="L113" s="43"/>
      <c r="M113" s="43"/>
      <c r="N113" s="43"/>
      <c r="O113" s="43"/>
      <c r="P113" s="43"/>
      <c r="Q113" s="43"/>
      <c r="R113" s="43"/>
    </row>
    <row r="114" spans="3:64" x14ac:dyDescent="0.25">
      <c r="C114" s="40" t="s">
        <v>76</v>
      </c>
      <c r="D114" s="82">
        <f>SUM(D109:BL109,D112:BL112)</f>
        <v>0</v>
      </c>
    </row>
    <row r="115" spans="3:64" x14ac:dyDescent="0.25">
      <c r="C115" s="84" t="s">
        <v>258</v>
      </c>
      <c r="D115" s="82">
        <f>SUM(D109:BL109)</f>
        <v>0</v>
      </c>
    </row>
    <row r="118" spans="3:64" x14ac:dyDescent="0.25">
      <c r="C118" s="2" t="s">
        <v>77</v>
      </c>
      <c r="D118" s="85">
        <f>IF(D92&lt;&gt;" ",SUM(D55)+D99+D102+D108+D111," ")</f>
        <v>0</v>
      </c>
      <c r="E118" s="85" t="str">
        <f>IF(E92&lt;&gt;" ",SUM(E55:E65)+E99+E102+E108+E111," ")</f>
        <v xml:space="preserve"> </v>
      </c>
      <c r="F118" s="85" t="str">
        <f t="shared" ref="F118:BL118" si="10">IF(F92&lt;&gt;" ",SUM(F55:F65)+F99+F102+F108+F111," ")</f>
        <v xml:space="preserve"> </v>
      </c>
      <c r="G118" s="85" t="str">
        <f t="shared" si="10"/>
        <v xml:space="preserve"> </v>
      </c>
      <c r="H118" s="85" t="str">
        <f t="shared" si="10"/>
        <v xml:space="preserve"> </v>
      </c>
      <c r="I118" s="85" t="str">
        <f t="shared" si="10"/>
        <v xml:space="preserve"> </v>
      </c>
      <c r="J118" s="85" t="str">
        <f>IF(J92&lt;&gt;" ",SUM(J55:J65)+J99+J102+J108+J111," ")</f>
        <v xml:space="preserve"> </v>
      </c>
      <c r="K118" s="85" t="str">
        <f t="shared" si="10"/>
        <v xml:space="preserve"> </v>
      </c>
      <c r="L118" s="85" t="str">
        <f t="shared" si="10"/>
        <v xml:space="preserve"> </v>
      </c>
      <c r="M118" s="85" t="str">
        <f t="shared" si="10"/>
        <v xml:space="preserve"> </v>
      </c>
      <c r="N118" s="85" t="str">
        <f t="shared" si="10"/>
        <v xml:space="preserve"> </v>
      </c>
      <c r="O118" s="85" t="str">
        <f t="shared" si="10"/>
        <v xml:space="preserve"> </v>
      </c>
      <c r="P118" s="85" t="str">
        <f t="shared" si="10"/>
        <v xml:space="preserve"> </v>
      </c>
      <c r="Q118" s="85" t="str">
        <f t="shared" si="10"/>
        <v xml:space="preserve"> </v>
      </c>
      <c r="R118" s="85" t="str">
        <f t="shared" si="10"/>
        <v xml:space="preserve"> </v>
      </c>
      <c r="S118" s="85" t="str">
        <f t="shared" si="10"/>
        <v xml:space="preserve"> </v>
      </c>
      <c r="T118" s="85" t="str">
        <f t="shared" si="10"/>
        <v xml:space="preserve"> </v>
      </c>
      <c r="U118" s="85" t="str">
        <f t="shared" si="10"/>
        <v xml:space="preserve"> </v>
      </c>
      <c r="V118" s="85" t="str">
        <f t="shared" si="10"/>
        <v xml:space="preserve"> </v>
      </c>
      <c r="W118" s="85" t="str">
        <f t="shared" si="10"/>
        <v xml:space="preserve"> </v>
      </c>
      <c r="X118" s="85" t="str">
        <f t="shared" si="10"/>
        <v xml:space="preserve"> </v>
      </c>
      <c r="Y118" s="85" t="str">
        <f>IF(Y92&lt;&gt;" ",SUM(Y55:Y65)+Y99+Y102+Y108+Y111," ")</f>
        <v xml:space="preserve"> </v>
      </c>
      <c r="Z118" s="85" t="str">
        <f t="shared" si="10"/>
        <v xml:space="preserve"> </v>
      </c>
      <c r="AA118" s="85" t="str">
        <f t="shared" si="10"/>
        <v xml:space="preserve"> </v>
      </c>
      <c r="AB118" s="85" t="str">
        <f t="shared" si="10"/>
        <v xml:space="preserve"> </v>
      </c>
      <c r="AC118" s="85" t="str">
        <f t="shared" si="10"/>
        <v xml:space="preserve"> </v>
      </c>
      <c r="AD118" s="85" t="str">
        <f t="shared" si="10"/>
        <v xml:space="preserve"> </v>
      </c>
      <c r="AE118" s="85" t="str">
        <f t="shared" si="10"/>
        <v xml:space="preserve"> </v>
      </c>
      <c r="AF118" s="85" t="str">
        <f t="shared" si="10"/>
        <v xml:space="preserve"> </v>
      </c>
      <c r="AG118" s="85" t="str">
        <f t="shared" si="10"/>
        <v xml:space="preserve"> </v>
      </c>
      <c r="AH118" s="85" t="str">
        <f t="shared" si="10"/>
        <v xml:space="preserve"> </v>
      </c>
      <c r="AI118" s="85" t="str">
        <f t="shared" si="10"/>
        <v xml:space="preserve"> </v>
      </c>
      <c r="AJ118" s="85" t="str">
        <f t="shared" si="10"/>
        <v xml:space="preserve"> </v>
      </c>
      <c r="AK118" s="85" t="str">
        <f t="shared" si="10"/>
        <v xml:space="preserve"> </v>
      </c>
      <c r="AL118" s="85" t="str">
        <f t="shared" si="10"/>
        <v xml:space="preserve"> </v>
      </c>
      <c r="AM118" s="85" t="str">
        <f t="shared" si="10"/>
        <v xml:space="preserve"> </v>
      </c>
      <c r="AN118" s="85" t="str">
        <f t="shared" si="10"/>
        <v xml:space="preserve"> </v>
      </c>
      <c r="AO118" s="85" t="str">
        <f t="shared" si="10"/>
        <v xml:space="preserve"> </v>
      </c>
      <c r="AP118" s="85" t="str">
        <f t="shared" si="10"/>
        <v xml:space="preserve"> </v>
      </c>
      <c r="AQ118" s="85" t="str">
        <f t="shared" si="10"/>
        <v xml:space="preserve"> </v>
      </c>
      <c r="AR118" s="85" t="str">
        <f t="shared" si="10"/>
        <v xml:space="preserve"> </v>
      </c>
      <c r="AS118" s="85" t="str">
        <f t="shared" si="10"/>
        <v xml:space="preserve"> </v>
      </c>
      <c r="AT118" s="85" t="str">
        <f t="shared" si="10"/>
        <v xml:space="preserve"> </v>
      </c>
      <c r="AU118" s="85" t="str">
        <f t="shared" si="10"/>
        <v xml:space="preserve"> </v>
      </c>
      <c r="AV118" s="85" t="str">
        <f t="shared" si="10"/>
        <v xml:space="preserve"> </v>
      </c>
      <c r="AW118" s="85" t="str">
        <f t="shared" si="10"/>
        <v xml:space="preserve"> </v>
      </c>
      <c r="AX118" s="85" t="str">
        <f t="shared" si="10"/>
        <v xml:space="preserve"> </v>
      </c>
      <c r="AY118" s="85" t="str">
        <f t="shared" si="10"/>
        <v xml:space="preserve"> </v>
      </c>
      <c r="AZ118" s="85" t="str">
        <f t="shared" si="10"/>
        <v xml:space="preserve"> </v>
      </c>
      <c r="BA118" s="85" t="str">
        <f t="shared" si="10"/>
        <v xml:space="preserve"> </v>
      </c>
      <c r="BB118" s="85" t="str">
        <f t="shared" si="10"/>
        <v xml:space="preserve"> </v>
      </c>
      <c r="BC118" s="85" t="str">
        <f t="shared" si="10"/>
        <v xml:space="preserve"> </v>
      </c>
      <c r="BD118" s="85" t="str">
        <f t="shared" si="10"/>
        <v xml:space="preserve"> </v>
      </c>
      <c r="BE118" s="85" t="str">
        <f t="shared" si="10"/>
        <v xml:space="preserve"> </v>
      </c>
      <c r="BF118" s="85" t="str">
        <f t="shared" si="10"/>
        <v xml:space="preserve"> </v>
      </c>
      <c r="BG118" s="85" t="str">
        <f t="shared" si="10"/>
        <v xml:space="preserve"> </v>
      </c>
      <c r="BH118" s="85" t="str">
        <f t="shared" si="10"/>
        <v xml:space="preserve"> </v>
      </c>
      <c r="BI118" s="85" t="str">
        <f t="shared" si="10"/>
        <v xml:space="preserve"> </v>
      </c>
      <c r="BJ118" s="85" t="str">
        <f t="shared" si="10"/>
        <v xml:space="preserve"> </v>
      </c>
      <c r="BK118" s="85" t="str">
        <f t="shared" si="10"/>
        <v xml:space="preserve"> </v>
      </c>
      <c r="BL118" s="85" t="str">
        <f t="shared" si="10"/>
        <v xml:space="preserve"> </v>
      </c>
    </row>
    <row r="119" spans="3:64" x14ac:dyDescent="0.25">
      <c r="C119" s="50" t="s">
        <v>71</v>
      </c>
      <c r="D119" s="155"/>
      <c r="E119" s="81" t="str">
        <f>IF(E92&lt;&gt;" ", E118/((1+WACC_real)^E91), " ")</f>
        <v xml:space="preserve"> </v>
      </c>
      <c r="F119" s="81" t="str">
        <f t="shared" ref="F119:BL119" si="11">IF(F92&lt;&gt;" ", F118/((1+WACC_real)^F91), " ")</f>
        <v xml:space="preserve"> </v>
      </c>
      <c r="G119" s="81" t="str">
        <f t="shared" si="11"/>
        <v xml:space="preserve"> </v>
      </c>
      <c r="H119" s="81" t="str">
        <f t="shared" si="11"/>
        <v xml:space="preserve"> </v>
      </c>
      <c r="I119" s="81" t="str">
        <f t="shared" si="11"/>
        <v xml:space="preserve"> </v>
      </c>
      <c r="J119" s="81" t="str">
        <f t="shared" si="11"/>
        <v xml:space="preserve"> </v>
      </c>
      <c r="K119" s="81" t="str">
        <f t="shared" si="11"/>
        <v xml:space="preserve"> </v>
      </c>
      <c r="L119" s="81" t="str">
        <f t="shared" si="11"/>
        <v xml:space="preserve"> </v>
      </c>
      <c r="M119" s="81" t="str">
        <f t="shared" si="11"/>
        <v xml:space="preserve"> </v>
      </c>
      <c r="N119" s="81" t="str">
        <f t="shared" si="11"/>
        <v xml:space="preserve"> </v>
      </c>
      <c r="O119" s="81" t="str">
        <f t="shared" si="11"/>
        <v xml:space="preserve"> </v>
      </c>
      <c r="P119" s="81" t="str">
        <f t="shared" si="11"/>
        <v xml:space="preserve"> </v>
      </c>
      <c r="Q119" s="81" t="str">
        <f t="shared" si="11"/>
        <v xml:space="preserve"> </v>
      </c>
      <c r="R119" s="81" t="str">
        <f t="shared" si="11"/>
        <v xml:space="preserve"> </v>
      </c>
      <c r="S119" s="81" t="str">
        <f t="shared" si="11"/>
        <v xml:space="preserve"> </v>
      </c>
      <c r="T119" s="81" t="str">
        <f t="shared" si="11"/>
        <v xml:space="preserve"> </v>
      </c>
      <c r="U119" s="81" t="str">
        <f t="shared" si="11"/>
        <v xml:space="preserve"> </v>
      </c>
      <c r="V119" s="81" t="str">
        <f t="shared" si="11"/>
        <v xml:space="preserve"> </v>
      </c>
      <c r="W119" s="81" t="str">
        <f t="shared" si="11"/>
        <v xml:space="preserve"> </v>
      </c>
      <c r="X119" s="81" t="str">
        <f t="shared" si="11"/>
        <v xml:space="preserve"> </v>
      </c>
      <c r="Y119" s="81" t="str">
        <f t="shared" si="11"/>
        <v xml:space="preserve"> </v>
      </c>
      <c r="Z119" s="81" t="str">
        <f t="shared" si="11"/>
        <v xml:space="preserve"> </v>
      </c>
      <c r="AA119" s="81" t="str">
        <f t="shared" si="11"/>
        <v xml:space="preserve"> </v>
      </c>
      <c r="AB119" s="81" t="str">
        <f t="shared" si="11"/>
        <v xml:space="preserve"> </v>
      </c>
      <c r="AC119" s="81" t="str">
        <f t="shared" si="11"/>
        <v xml:space="preserve"> </v>
      </c>
      <c r="AD119" s="81" t="str">
        <f t="shared" si="11"/>
        <v xml:space="preserve"> </v>
      </c>
      <c r="AE119" s="81" t="str">
        <f t="shared" si="11"/>
        <v xml:space="preserve"> </v>
      </c>
      <c r="AF119" s="81" t="str">
        <f t="shared" si="11"/>
        <v xml:space="preserve"> </v>
      </c>
      <c r="AG119" s="81" t="str">
        <f t="shared" si="11"/>
        <v xml:space="preserve"> </v>
      </c>
      <c r="AH119" s="81" t="str">
        <f t="shared" si="11"/>
        <v xml:space="preserve"> </v>
      </c>
      <c r="AI119" s="81" t="str">
        <f t="shared" si="11"/>
        <v xml:space="preserve"> </v>
      </c>
      <c r="AJ119" s="81" t="str">
        <f t="shared" si="11"/>
        <v xml:space="preserve"> </v>
      </c>
      <c r="AK119" s="81" t="str">
        <f t="shared" si="11"/>
        <v xml:space="preserve"> </v>
      </c>
      <c r="AL119" s="81" t="str">
        <f t="shared" si="11"/>
        <v xml:space="preserve"> </v>
      </c>
      <c r="AM119" s="81" t="str">
        <f t="shared" si="11"/>
        <v xml:space="preserve"> </v>
      </c>
      <c r="AN119" s="81" t="str">
        <f t="shared" si="11"/>
        <v xml:space="preserve"> </v>
      </c>
      <c r="AO119" s="81" t="str">
        <f t="shared" si="11"/>
        <v xml:space="preserve"> </v>
      </c>
      <c r="AP119" s="81" t="str">
        <f t="shared" si="11"/>
        <v xml:space="preserve"> </v>
      </c>
      <c r="AQ119" s="81" t="str">
        <f t="shared" si="11"/>
        <v xml:space="preserve"> </v>
      </c>
      <c r="AR119" s="81" t="str">
        <f t="shared" si="11"/>
        <v xml:space="preserve"> </v>
      </c>
      <c r="AS119" s="81" t="str">
        <f t="shared" si="11"/>
        <v xml:space="preserve"> </v>
      </c>
      <c r="AT119" s="81" t="str">
        <f t="shared" si="11"/>
        <v xml:space="preserve"> </v>
      </c>
      <c r="AU119" s="81" t="str">
        <f t="shared" si="11"/>
        <v xml:space="preserve"> </v>
      </c>
      <c r="AV119" s="81" t="str">
        <f t="shared" si="11"/>
        <v xml:space="preserve"> </v>
      </c>
      <c r="AW119" s="81" t="str">
        <f t="shared" si="11"/>
        <v xml:space="preserve"> </v>
      </c>
      <c r="AX119" s="81" t="str">
        <f t="shared" si="11"/>
        <v xml:space="preserve"> </v>
      </c>
      <c r="AY119" s="81" t="str">
        <f t="shared" si="11"/>
        <v xml:space="preserve"> </v>
      </c>
      <c r="AZ119" s="81" t="str">
        <f t="shared" si="11"/>
        <v xml:space="preserve"> </v>
      </c>
      <c r="BA119" s="81" t="str">
        <f t="shared" si="11"/>
        <v xml:space="preserve"> </v>
      </c>
      <c r="BB119" s="81" t="str">
        <f t="shared" si="11"/>
        <v xml:space="preserve"> </v>
      </c>
      <c r="BC119" s="81" t="str">
        <f t="shared" si="11"/>
        <v xml:space="preserve"> </v>
      </c>
      <c r="BD119" s="81" t="str">
        <f t="shared" si="11"/>
        <v xml:space="preserve"> </v>
      </c>
      <c r="BE119" s="81" t="str">
        <f t="shared" si="11"/>
        <v xml:space="preserve"> </v>
      </c>
      <c r="BF119" s="81" t="str">
        <f t="shared" si="11"/>
        <v xml:space="preserve"> </v>
      </c>
      <c r="BG119" s="81" t="str">
        <f t="shared" si="11"/>
        <v xml:space="preserve"> </v>
      </c>
      <c r="BH119" s="81" t="str">
        <f t="shared" si="11"/>
        <v xml:space="preserve"> </v>
      </c>
      <c r="BI119" s="81" t="str">
        <f t="shared" si="11"/>
        <v xml:space="preserve"> </v>
      </c>
      <c r="BJ119" s="81" t="str">
        <f t="shared" si="11"/>
        <v xml:space="preserve"> </v>
      </c>
      <c r="BK119" s="81" t="str">
        <f t="shared" si="11"/>
        <v xml:space="preserve"> </v>
      </c>
      <c r="BL119" s="81" t="str">
        <f t="shared" si="11"/>
        <v xml:space="preserve"> </v>
      </c>
    </row>
    <row r="120" spans="3:64" x14ac:dyDescent="0.25">
      <c r="C120" s="165" t="s">
        <v>78</v>
      </c>
      <c r="D120" s="155">
        <f>IF(D92&lt;&gt;" ",D55+D56+D57+D58+D62+D64+D65+D99+D102+D108," ")</f>
        <v>0</v>
      </c>
      <c r="E120" s="81" t="str">
        <f>IF(E92&lt;&gt;" ",SUM(E55:E65)+E99+E102+E108," ")</f>
        <v xml:space="preserve"> </v>
      </c>
      <c r="F120" s="81" t="str">
        <f t="shared" ref="F120:AJ120" si="12">IF(F92&lt;&gt;" ",SUM(F55:F65)+F99+F102+F108," ")</f>
        <v xml:space="preserve"> </v>
      </c>
      <c r="G120" s="81" t="str">
        <f t="shared" si="12"/>
        <v xml:space="preserve"> </v>
      </c>
      <c r="H120" s="81" t="str">
        <f t="shared" si="12"/>
        <v xml:space="preserve"> </v>
      </c>
      <c r="I120" s="81" t="str">
        <f t="shared" si="12"/>
        <v xml:space="preserve"> </v>
      </c>
      <c r="J120" s="81" t="str">
        <f t="shared" si="12"/>
        <v xml:space="preserve"> </v>
      </c>
      <c r="K120" s="81" t="str">
        <f t="shared" si="12"/>
        <v xml:space="preserve"> </v>
      </c>
      <c r="L120" s="81" t="str">
        <f t="shared" si="12"/>
        <v xml:space="preserve"> </v>
      </c>
      <c r="M120" s="81" t="str">
        <f t="shared" si="12"/>
        <v xml:space="preserve"> </v>
      </c>
      <c r="N120" s="81" t="str">
        <f t="shared" si="12"/>
        <v xml:space="preserve"> </v>
      </c>
      <c r="O120" s="81" t="str">
        <f t="shared" si="12"/>
        <v xml:space="preserve"> </v>
      </c>
      <c r="P120" s="81" t="str">
        <f t="shared" si="12"/>
        <v xml:space="preserve"> </v>
      </c>
      <c r="Q120" s="81" t="str">
        <f t="shared" si="12"/>
        <v xml:space="preserve"> </v>
      </c>
      <c r="R120" s="81" t="str">
        <f t="shared" si="12"/>
        <v xml:space="preserve"> </v>
      </c>
      <c r="S120" s="81" t="str">
        <f t="shared" si="12"/>
        <v xml:space="preserve"> </v>
      </c>
      <c r="T120" s="81" t="str">
        <f t="shared" si="12"/>
        <v xml:space="preserve"> </v>
      </c>
      <c r="U120" s="81" t="str">
        <f t="shared" si="12"/>
        <v xml:space="preserve"> </v>
      </c>
      <c r="V120" s="81" t="str">
        <f t="shared" si="12"/>
        <v xml:space="preserve"> </v>
      </c>
      <c r="W120" s="81" t="str">
        <f t="shared" si="12"/>
        <v xml:space="preserve"> </v>
      </c>
      <c r="X120" s="81" t="str">
        <f t="shared" si="12"/>
        <v xml:space="preserve"> </v>
      </c>
      <c r="Y120" s="81" t="str">
        <f t="shared" si="12"/>
        <v xml:space="preserve"> </v>
      </c>
      <c r="Z120" s="81" t="str">
        <f t="shared" si="12"/>
        <v xml:space="preserve"> </v>
      </c>
      <c r="AA120" s="81" t="str">
        <f t="shared" si="12"/>
        <v xml:space="preserve"> </v>
      </c>
      <c r="AB120" s="81" t="str">
        <f t="shared" si="12"/>
        <v xml:space="preserve"> </v>
      </c>
      <c r="AC120" s="81" t="str">
        <f t="shared" si="12"/>
        <v xml:space="preserve"> </v>
      </c>
      <c r="AD120" s="81" t="str">
        <f t="shared" si="12"/>
        <v xml:space="preserve"> </v>
      </c>
      <c r="AE120" s="81" t="str">
        <f t="shared" si="12"/>
        <v xml:space="preserve"> </v>
      </c>
      <c r="AF120" s="81" t="str">
        <f t="shared" si="12"/>
        <v xml:space="preserve"> </v>
      </c>
      <c r="AG120" s="81" t="str">
        <f t="shared" si="12"/>
        <v xml:space="preserve"> </v>
      </c>
      <c r="AH120" s="81" t="str">
        <f t="shared" si="12"/>
        <v xml:space="preserve"> </v>
      </c>
      <c r="AI120" s="81" t="str">
        <f t="shared" si="12"/>
        <v xml:space="preserve"> </v>
      </c>
      <c r="AJ120" s="81" t="str">
        <f t="shared" si="12"/>
        <v xml:space="preserve"> </v>
      </c>
      <c r="AK120" s="81" t="str">
        <f t="shared" ref="AK120:BL120" si="13">IF(AK92&lt;&gt;" ",SUM(AK55:AK65)+AK99+AK102+AK108," ")</f>
        <v xml:space="preserve"> </v>
      </c>
      <c r="AL120" s="81" t="str">
        <f t="shared" si="13"/>
        <v xml:space="preserve"> </v>
      </c>
      <c r="AM120" s="81" t="str">
        <f t="shared" si="13"/>
        <v xml:space="preserve"> </v>
      </c>
      <c r="AN120" s="81" t="str">
        <f t="shared" si="13"/>
        <v xml:space="preserve"> </v>
      </c>
      <c r="AO120" s="81" t="str">
        <f t="shared" si="13"/>
        <v xml:space="preserve"> </v>
      </c>
      <c r="AP120" s="81" t="str">
        <f t="shared" si="13"/>
        <v xml:space="preserve"> </v>
      </c>
      <c r="AQ120" s="81" t="str">
        <f t="shared" si="13"/>
        <v xml:space="preserve"> </v>
      </c>
      <c r="AR120" s="81" t="str">
        <f t="shared" si="13"/>
        <v xml:space="preserve"> </v>
      </c>
      <c r="AS120" s="81" t="str">
        <f t="shared" si="13"/>
        <v xml:space="preserve"> </v>
      </c>
      <c r="AT120" s="81" t="str">
        <f t="shared" si="13"/>
        <v xml:space="preserve"> </v>
      </c>
      <c r="AU120" s="81" t="str">
        <f t="shared" si="13"/>
        <v xml:space="preserve"> </v>
      </c>
      <c r="AV120" s="81" t="str">
        <f t="shared" si="13"/>
        <v xml:space="preserve"> </v>
      </c>
      <c r="AW120" s="81" t="str">
        <f t="shared" si="13"/>
        <v xml:space="preserve"> </v>
      </c>
      <c r="AX120" s="81" t="str">
        <f t="shared" si="13"/>
        <v xml:space="preserve"> </v>
      </c>
      <c r="AY120" s="81" t="str">
        <f t="shared" si="13"/>
        <v xml:space="preserve"> </v>
      </c>
      <c r="AZ120" s="81" t="str">
        <f t="shared" si="13"/>
        <v xml:space="preserve"> </v>
      </c>
      <c r="BA120" s="81" t="str">
        <f t="shared" si="13"/>
        <v xml:space="preserve"> </v>
      </c>
      <c r="BB120" s="81" t="str">
        <f t="shared" si="13"/>
        <v xml:space="preserve"> </v>
      </c>
      <c r="BC120" s="81" t="str">
        <f t="shared" si="13"/>
        <v xml:space="preserve"> </v>
      </c>
      <c r="BD120" s="81" t="str">
        <f t="shared" si="13"/>
        <v xml:space="preserve"> </v>
      </c>
      <c r="BE120" s="81" t="str">
        <f t="shared" si="13"/>
        <v xml:space="preserve"> </v>
      </c>
      <c r="BF120" s="81" t="str">
        <f t="shared" si="13"/>
        <v xml:space="preserve"> </v>
      </c>
      <c r="BG120" s="81" t="str">
        <f t="shared" si="13"/>
        <v xml:space="preserve"> </v>
      </c>
      <c r="BH120" s="81" t="str">
        <f t="shared" si="13"/>
        <v xml:space="preserve"> </v>
      </c>
      <c r="BI120" s="81" t="str">
        <f t="shared" si="13"/>
        <v xml:space="preserve"> </v>
      </c>
      <c r="BJ120" s="81" t="str">
        <f t="shared" si="13"/>
        <v xml:space="preserve"> </v>
      </c>
      <c r="BK120" s="81" t="str">
        <f t="shared" si="13"/>
        <v xml:space="preserve"> </v>
      </c>
      <c r="BL120" s="81" t="str">
        <f t="shared" si="13"/>
        <v xml:space="preserve"> </v>
      </c>
    </row>
    <row r="121" spans="3:64" x14ac:dyDescent="0.25">
      <c r="C121" s="50" t="s">
        <v>71</v>
      </c>
      <c r="D121" s="155"/>
      <c r="E121" s="81" t="str">
        <f>IF(E92&lt;&gt;" ", E120/((1+WACC_real)^E91), " ")</f>
        <v xml:space="preserve"> </v>
      </c>
      <c r="F121" s="81" t="str">
        <f t="shared" ref="F121:BL121" si="14">IF(F92&lt;&gt;" ", F120/((1+WACC_real)^F91), " ")</f>
        <v xml:space="preserve"> </v>
      </c>
      <c r="G121" s="81" t="str">
        <f t="shared" si="14"/>
        <v xml:space="preserve"> </v>
      </c>
      <c r="H121" s="81" t="str">
        <f t="shared" si="14"/>
        <v xml:space="preserve"> </v>
      </c>
      <c r="I121" s="81" t="str">
        <f t="shared" si="14"/>
        <v xml:space="preserve"> </v>
      </c>
      <c r="J121" s="81" t="str">
        <f t="shared" si="14"/>
        <v xml:space="preserve"> </v>
      </c>
      <c r="K121" s="81" t="str">
        <f t="shared" si="14"/>
        <v xml:space="preserve"> </v>
      </c>
      <c r="L121" s="81" t="str">
        <f t="shared" si="14"/>
        <v xml:space="preserve"> </v>
      </c>
      <c r="M121" s="81" t="str">
        <f t="shared" si="14"/>
        <v xml:space="preserve"> </v>
      </c>
      <c r="N121" s="81" t="str">
        <f t="shared" si="14"/>
        <v xml:space="preserve"> </v>
      </c>
      <c r="O121" s="81" t="str">
        <f t="shared" si="14"/>
        <v xml:space="preserve"> </v>
      </c>
      <c r="P121" s="81" t="str">
        <f t="shared" si="14"/>
        <v xml:space="preserve"> </v>
      </c>
      <c r="Q121" s="81" t="str">
        <f t="shared" si="14"/>
        <v xml:space="preserve"> </v>
      </c>
      <c r="R121" s="81" t="str">
        <f t="shared" si="14"/>
        <v xml:space="preserve"> </v>
      </c>
      <c r="S121" s="81" t="str">
        <f t="shared" si="14"/>
        <v xml:space="preserve"> </v>
      </c>
      <c r="T121" s="81" t="str">
        <f t="shared" si="14"/>
        <v xml:space="preserve"> </v>
      </c>
      <c r="U121" s="81" t="str">
        <f t="shared" si="14"/>
        <v xml:space="preserve"> </v>
      </c>
      <c r="V121" s="81" t="str">
        <f t="shared" si="14"/>
        <v xml:space="preserve"> </v>
      </c>
      <c r="W121" s="81" t="str">
        <f t="shared" si="14"/>
        <v xml:space="preserve"> </v>
      </c>
      <c r="X121" s="81" t="str">
        <f t="shared" si="14"/>
        <v xml:space="preserve"> </v>
      </c>
      <c r="Y121" s="81" t="str">
        <f t="shared" si="14"/>
        <v xml:space="preserve"> </v>
      </c>
      <c r="Z121" s="81" t="str">
        <f t="shared" si="14"/>
        <v xml:space="preserve"> </v>
      </c>
      <c r="AA121" s="81" t="str">
        <f t="shared" si="14"/>
        <v xml:space="preserve"> </v>
      </c>
      <c r="AB121" s="81" t="str">
        <f t="shared" si="14"/>
        <v xml:space="preserve"> </v>
      </c>
      <c r="AC121" s="81" t="str">
        <f t="shared" si="14"/>
        <v xml:space="preserve"> </v>
      </c>
      <c r="AD121" s="81" t="str">
        <f t="shared" si="14"/>
        <v xml:space="preserve"> </v>
      </c>
      <c r="AE121" s="81" t="str">
        <f t="shared" si="14"/>
        <v xml:space="preserve"> </v>
      </c>
      <c r="AF121" s="81" t="str">
        <f t="shared" si="14"/>
        <v xml:space="preserve"> </v>
      </c>
      <c r="AG121" s="81" t="str">
        <f t="shared" si="14"/>
        <v xml:space="preserve"> </v>
      </c>
      <c r="AH121" s="81" t="str">
        <f t="shared" si="14"/>
        <v xml:space="preserve"> </v>
      </c>
      <c r="AI121" s="81" t="str">
        <f t="shared" si="14"/>
        <v xml:space="preserve"> </v>
      </c>
      <c r="AJ121" s="81" t="str">
        <f t="shared" si="14"/>
        <v xml:space="preserve"> </v>
      </c>
      <c r="AK121" s="81" t="str">
        <f t="shared" si="14"/>
        <v xml:space="preserve"> </v>
      </c>
      <c r="AL121" s="81" t="str">
        <f t="shared" si="14"/>
        <v xml:space="preserve"> </v>
      </c>
      <c r="AM121" s="81" t="str">
        <f t="shared" si="14"/>
        <v xml:space="preserve"> </v>
      </c>
      <c r="AN121" s="81" t="str">
        <f t="shared" si="14"/>
        <v xml:space="preserve"> </v>
      </c>
      <c r="AO121" s="81" t="str">
        <f t="shared" si="14"/>
        <v xml:space="preserve"> </v>
      </c>
      <c r="AP121" s="81" t="str">
        <f t="shared" si="14"/>
        <v xml:space="preserve"> </v>
      </c>
      <c r="AQ121" s="81" t="str">
        <f t="shared" si="14"/>
        <v xml:space="preserve"> </v>
      </c>
      <c r="AR121" s="81" t="str">
        <f t="shared" si="14"/>
        <v xml:space="preserve"> </v>
      </c>
      <c r="AS121" s="81" t="str">
        <f t="shared" si="14"/>
        <v xml:space="preserve"> </v>
      </c>
      <c r="AT121" s="81" t="str">
        <f t="shared" si="14"/>
        <v xml:space="preserve"> </v>
      </c>
      <c r="AU121" s="81" t="str">
        <f t="shared" si="14"/>
        <v xml:space="preserve"> </v>
      </c>
      <c r="AV121" s="81" t="str">
        <f t="shared" si="14"/>
        <v xml:space="preserve"> </v>
      </c>
      <c r="AW121" s="81" t="str">
        <f t="shared" si="14"/>
        <v xml:space="preserve"> </v>
      </c>
      <c r="AX121" s="81" t="str">
        <f t="shared" si="14"/>
        <v xml:space="preserve"> </v>
      </c>
      <c r="AY121" s="81" t="str">
        <f t="shared" si="14"/>
        <v xml:space="preserve"> </v>
      </c>
      <c r="AZ121" s="81" t="str">
        <f t="shared" si="14"/>
        <v xml:space="preserve"> </v>
      </c>
      <c r="BA121" s="81" t="str">
        <f t="shared" si="14"/>
        <v xml:space="preserve"> </v>
      </c>
      <c r="BB121" s="81" t="str">
        <f t="shared" si="14"/>
        <v xml:space="preserve"> </v>
      </c>
      <c r="BC121" s="81" t="str">
        <f t="shared" si="14"/>
        <v xml:space="preserve"> </v>
      </c>
      <c r="BD121" s="81" t="str">
        <f t="shared" si="14"/>
        <v xml:space="preserve"> </v>
      </c>
      <c r="BE121" s="81" t="str">
        <f t="shared" si="14"/>
        <v xml:space="preserve"> </v>
      </c>
      <c r="BF121" s="81" t="str">
        <f t="shared" si="14"/>
        <v xml:space="preserve"> </v>
      </c>
      <c r="BG121" s="81" t="str">
        <f t="shared" si="14"/>
        <v xml:space="preserve"> </v>
      </c>
      <c r="BH121" s="81" t="str">
        <f t="shared" si="14"/>
        <v xml:space="preserve"> </v>
      </c>
      <c r="BI121" s="81" t="str">
        <f t="shared" si="14"/>
        <v xml:space="preserve"> </v>
      </c>
      <c r="BJ121" s="81" t="str">
        <f t="shared" si="14"/>
        <v xml:space="preserve"> </v>
      </c>
      <c r="BK121" s="81" t="str">
        <f t="shared" si="14"/>
        <v xml:space="preserve"> </v>
      </c>
      <c r="BL121" s="81" t="str">
        <f t="shared" si="14"/>
        <v xml:space="preserve"> </v>
      </c>
    </row>
    <row r="122" spans="3:64" x14ac:dyDescent="0.25">
      <c r="C122" s="84"/>
    </row>
    <row r="123" spans="3:64" x14ac:dyDescent="0.25">
      <c r="C123" s="84" t="s">
        <v>79</v>
      </c>
      <c r="D123" s="82">
        <f>SUM(D119:BL119)</f>
        <v>0</v>
      </c>
      <c r="E123" s="159"/>
      <c r="F123" s="101"/>
    </row>
    <row r="124" spans="3:64" ht="28.5" customHeight="1" x14ac:dyDescent="0.25">
      <c r="C124" s="115" t="s">
        <v>80</v>
      </c>
      <c r="D124" s="82">
        <f>SUM(D121:BL121)</f>
        <v>0</v>
      </c>
      <c r="F124" s="101"/>
    </row>
    <row r="125" spans="3:64" x14ac:dyDescent="0.25">
      <c r="C125" s="84"/>
      <c r="D125" s="103"/>
      <c r="F125" s="101"/>
    </row>
    <row r="126" spans="3:64" ht="15.6" customHeight="1" x14ac:dyDescent="0.25">
      <c r="C126" s="65"/>
      <c r="E126" s="49"/>
    </row>
    <row r="127" spans="3:64" ht="15.75" x14ac:dyDescent="0.25">
      <c r="C127" s="58" t="s">
        <v>81</v>
      </c>
      <c r="D127" s="18"/>
      <c r="E127" s="18"/>
      <c r="F127" s="18"/>
      <c r="G127" s="19"/>
    </row>
    <row r="128" spans="3:64" ht="15.75" x14ac:dyDescent="0.25">
      <c r="C128" s="86"/>
      <c r="D128" s="3" t="s">
        <v>82</v>
      </c>
      <c r="E128" s="3"/>
      <c r="F128" s="3"/>
      <c r="G128" s="104">
        <f>D95</f>
        <v>0</v>
      </c>
      <c r="J128" s="3"/>
    </row>
    <row r="129" spans="3:12" ht="15.75" x14ac:dyDescent="0.25">
      <c r="C129" s="86"/>
      <c r="D129" s="3" t="s">
        <v>83</v>
      </c>
      <c r="E129" s="3"/>
      <c r="F129" s="3"/>
      <c r="G129" s="104">
        <f ca="1">SUM(D93:OFFSET(D93,0,analysis_period))</f>
        <v>0</v>
      </c>
      <c r="J129" s="55"/>
    </row>
    <row r="130" spans="3:12" ht="32.450000000000003" customHeight="1" x14ac:dyDescent="0.25">
      <c r="C130" s="25"/>
      <c r="D130" s="172" t="s">
        <v>253</v>
      </c>
      <c r="E130" s="172"/>
      <c r="F130" s="172"/>
      <c r="G130" s="105">
        <f>D123</f>
        <v>0</v>
      </c>
      <c r="L130" s="41"/>
    </row>
    <row r="131" spans="3:12" ht="29.1" customHeight="1" x14ac:dyDescent="0.25">
      <c r="C131" s="86"/>
      <c r="D131" s="172" t="s">
        <v>254</v>
      </c>
      <c r="E131" s="172"/>
      <c r="F131" s="172"/>
      <c r="G131" s="106">
        <f ca="1">SUM(D119:OFFSET(D119,0,analysis_period))</f>
        <v>0</v>
      </c>
      <c r="I131" s="88"/>
      <c r="L131" s="42"/>
    </row>
    <row r="132" spans="3:12" ht="29.1" customHeight="1" x14ac:dyDescent="0.25">
      <c r="C132" s="86"/>
      <c r="D132" s="172" t="s">
        <v>255</v>
      </c>
      <c r="E132" s="172"/>
      <c r="F132" s="172"/>
      <c r="G132" s="106">
        <f>D124</f>
        <v>0</v>
      </c>
      <c r="I132" s="88"/>
      <c r="L132" s="42"/>
    </row>
    <row r="133" spans="3:12" ht="29.1" customHeight="1" x14ac:dyDescent="0.25">
      <c r="C133" s="86"/>
      <c r="D133" s="172" t="s">
        <v>256</v>
      </c>
      <c r="E133" s="172"/>
      <c r="F133" s="172"/>
      <c r="G133" s="106">
        <f ca="1">SUM(D121:OFFSET(D121,0,analysis_period))</f>
        <v>0</v>
      </c>
      <c r="I133" s="88"/>
      <c r="L133" s="42"/>
    </row>
    <row r="134" spans="3:12" ht="15.75" x14ac:dyDescent="0.25">
      <c r="C134" s="86"/>
      <c r="D134" s="3" t="s">
        <v>84</v>
      </c>
      <c r="E134" s="3"/>
      <c r="F134" s="3"/>
      <c r="G134" s="82" t="e">
        <f ca="1">(((1+WACC_real)^analysis_period)*((1-G129/G128)*(G153*(1 -(tax_rate* PVD)*(1-ITC/2) - ITC))+G131-(G129/G128)*G130))</f>
        <v>#DIV/0!</v>
      </c>
      <c r="H134" s="163"/>
      <c r="I134" s="120"/>
      <c r="J134" s="41"/>
      <c r="L134" s="41"/>
    </row>
    <row r="135" spans="3:12" ht="15.75" x14ac:dyDescent="0.25">
      <c r="C135" s="86"/>
      <c r="D135" s="3" t="s">
        <v>259</v>
      </c>
      <c r="E135" s="3"/>
      <c r="F135" s="3"/>
      <c r="G135" s="82" t="e">
        <f ca="1">(((1+WACC_real)^analysis_period)*((1-G129/G128)*(G153*(1 -(tax_rate* PVD)*(1-ITC/2) - ITC))+G133-(G129/G128)*G132))</f>
        <v>#DIV/0!</v>
      </c>
      <c r="I135" s="88"/>
      <c r="L135" s="41"/>
    </row>
    <row r="136" spans="3:12" ht="15.75" x14ac:dyDescent="0.25">
      <c r="C136" s="86"/>
      <c r="D136" s="3" t="s">
        <v>85</v>
      </c>
      <c r="E136" s="3"/>
      <c r="F136" s="3"/>
      <c r="G136" s="82" t="e">
        <f ca="1">(((1+WACC_real)^analysis_period)*((1-G129/G128)*(G156*(1 -(tax_rate* PVD)*(1-ITC/2) - ITC))+G131-(G129/G128)*G130))</f>
        <v>#DIV/0!</v>
      </c>
      <c r="I136" s="88"/>
      <c r="L136" s="41"/>
    </row>
    <row r="137" spans="3:12" ht="15.75" x14ac:dyDescent="0.25">
      <c r="C137" s="87"/>
      <c r="D137" s="21" t="s">
        <v>86</v>
      </c>
      <c r="E137" s="21"/>
      <c r="F137" s="21"/>
      <c r="G137" s="82" t="e">
        <f ca="1">(((1+WACC_real)^analysis_period)*((1-G129/G128)*(G156*(1 -(tax_rate* PVD)*(1-ITC/2) - ITC))+G133-(G129/G128)*G132))</f>
        <v>#DIV/0!</v>
      </c>
      <c r="L137" s="42"/>
    </row>
    <row r="138" spans="3:12" ht="15.75" x14ac:dyDescent="0.25">
      <c r="C138" s="12"/>
    </row>
    <row r="139" spans="3:12" ht="15.75" x14ac:dyDescent="0.25">
      <c r="C139" s="58" t="s">
        <v>87</v>
      </c>
      <c r="D139" s="18"/>
      <c r="E139" s="18"/>
      <c r="F139" s="18"/>
      <c r="G139" s="19"/>
    </row>
    <row r="140" spans="3:12" x14ac:dyDescent="0.25">
      <c r="C140" s="25"/>
      <c r="D140" s="54" t="s">
        <v>88</v>
      </c>
      <c r="E140" s="54"/>
      <c r="F140" s="54"/>
      <c r="G140" s="76">
        <f>IF(J20="Battery", 7,20)</f>
        <v>7</v>
      </c>
      <c r="J140" s="42"/>
    </row>
    <row r="141" spans="3:12" x14ac:dyDescent="0.25">
      <c r="C141" s="25"/>
      <c r="D141" s="54" t="s">
        <v>89</v>
      </c>
      <c r="E141" s="54"/>
      <c r="F141" s="54"/>
      <c r="G141" s="109">
        <f>IF(AND(J21&gt;1,J41="Yes"),0.3,IF(AND(J21&gt;1,J41="No"),0.06,0.3))</f>
        <v>0.3</v>
      </c>
      <c r="J141" s="42"/>
    </row>
    <row r="142" spans="3:12" x14ac:dyDescent="0.25">
      <c r="C142" s="25"/>
      <c r="D142" s="54" t="s">
        <v>90</v>
      </c>
      <c r="E142" s="54"/>
      <c r="F142" s="54"/>
      <c r="G142" s="109">
        <f>IF(AND(J21&gt;1,J41="Yes",J42="Yes"),0.1,IF(AND(J21&gt;1,J41="No", J42="Yes"),0.02,IF(AND(J21&lt;1,J43="Yes"),0.1,0)))</f>
        <v>0</v>
      </c>
    </row>
    <row r="143" spans="3:12" x14ac:dyDescent="0.25">
      <c r="C143" s="25"/>
      <c r="D143" s="54" t="s">
        <v>91</v>
      </c>
      <c r="E143" s="54"/>
      <c r="F143" s="54"/>
      <c r="G143" s="109">
        <f>IF(AND(J21&gt;1,J41="Yes",J43="Yes"),0.1,IF(AND(J21&gt;1,J41="No",J43="Yes"),0.02,IF(AND(J21&lt;1,J43="Yes"),0.1,0)))</f>
        <v>0</v>
      </c>
    </row>
    <row r="144" spans="3:12" x14ac:dyDescent="0.25">
      <c r="C144" s="25"/>
      <c r="D144" s="54" t="s">
        <v>92</v>
      </c>
      <c r="E144" s="54"/>
      <c r="F144" s="54"/>
      <c r="G144" s="110">
        <f>SUM(G141:G143)</f>
        <v>0.3</v>
      </c>
    </row>
    <row r="145" spans="3:12" ht="13.5" customHeight="1" x14ac:dyDescent="0.25">
      <c r="C145" s="25"/>
      <c r="D145" s="54" t="s">
        <v>93</v>
      </c>
      <c r="E145" s="54"/>
      <c r="F145" s="54"/>
      <c r="G145" s="77">
        <f>HLOOKUP(G140,'Assumptions &amp; Parameters'!E33:J55,23,FALSE)</f>
        <v>0.73281282777302525</v>
      </c>
    </row>
    <row r="146" spans="3:12" ht="14.45" customHeight="1" x14ac:dyDescent="0.25">
      <c r="C146" s="25"/>
      <c r="D146" s="54" t="s">
        <v>94</v>
      </c>
      <c r="E146" s="54"/>
      <c r="F146" s="54"/>
      <c r="G146" s="108" t="e">
        <f>electricity_cost/I78</f>
        <v>#DIV/0!</v>
      </c>
    </row>
    <row r="147" spans="3:12" ht="13.5" customHeight="1" x14ac:dyDescent="0.25">
      <c r="C147" s="25"/>
      <c r="D147" s="54" t="s">
        <v>95</v>
      </c>
      <c r="E147" s="54"/>
      <c r="F147" s="54"/>
      <c r="G147" s="108" t="e">
        <f>G146-electricity_cost</f>
        <v>#DIV/0!</v>
      </c>
      <c r="J147" s="42"/>
      <c r="K147" s="42"/>
      <c r="L147" s="42"/>
    </row>
    <row r="148" spans="3:12" x14ac:dyDescent="0.25">
      <c r="C148" s="25"/>
      <c r="D148" s="54" t="s">
        <v>96</v>
      </c>
      <c r="E148" s="54"/>
      <c r="F148" s="54"/>
      <c r="G148" s="107">
        <f>WACC_real / (1 -(1 / (1 +WACC_real)^analysis_period))</f>
        <v>0.10628633160603017</v>
      </c>
      <c r="J148" s="42"/>
      <c r="K148" s="42"/>
      <c r="L148" s="42"/>
    </row>
    <row r="149" spans="3:12" x14ac:dyDescent="0.25">
      <c r="C149" s="20"/>
      <c r="D149" s="61" t="s">
        <v>97</v>
      </c>
      <c r="E149" s="61"/>
      <c r="F149" s="61"/>
      <c r="G149" s="107">
        <f>((CRF_real* ((1 -(tax_rate* PVD)*(1-ITC/2) - ITC)) ) + property_tax + insurance )/ (1 - tax_rate)</f>
        <v>9.3924362471715706E-2</v>
      </c>
    </row>
    <row r="151" spans="3:12" ht="15.75" x14ac:dyDescent="0.25">
      <c r="C151" s="58" t="s">
        <v>98</v>
      </c>
      <c r="D151" s="18"/>
      <c r="E151" s="18"/>
      <c r="F151" s="18"/>
      <c r="G151" s="19"/>
    </row>
    <row r="152" spans="3:12" x14ac:dyDescent="0.25">
      <c r="C152" s="62" t="s">
        <v>23</v>
      </c>
      <c r="D152" s="3"/>
      <c r="E152" s="54"/>
      <c r="F152" s="54"/>
      <c r="G152" s="26"/>
      <c r="H152" s="55"/>
      <c r="I152" s="121"/>
      <c r="J152" s="3"/>
    </row>
    <row r="153" spans="3:12" x14ac:dyDescent="0.25">
      <c r="C153" s="25"/>
      <c r="D153" s="54" t="s">
        <v>99</v>
      </c>
      <c r="E153" s="54"/>
      <c r="F153" s="3"/>
      <c r="G153" s="81">
        <f>J31*J21*1000</f>
        <v>0</v>
      </c>
      <c r="H153" s="55"/>
      <c r="I153" s="55"/>
      <c r="J153" s="55"/>
    </row>
    <row r="154" spans="3:12" x14ac:dyDescent="0.25">
      <c r="C154" s="25"/>
      <c r="D154" s="54" t="s">
        <v>100</v>
      </c>
      <c r="E154" s="54"/>
      <c r="F154" s="54"/>
      <c r="G154" s="81">
        <f>G153*G149</f>
        <v>0</v>
      </c>
      <c r="H154" s="55"/>
      <c r="I154" s="3"/>
      <c r="J154" s="3"/>
    </row>
    <row r="155" spans="3:12" x14ac:dyDescent="0.25">
      <c r="C155" s="59" t="s">
        <v>28</v>
      </c>
      <c r="D155" s="3"/>
      <c r="E155" s="3"/>
      <c r="F155" s="3"/>
      <c r="G155" s="26"/>
      <c r="H155" s="43"/>
      <c r="I155" s="3"/>
      <c r="J155" s="3"/>
    </row>
    <row r="156" spans="3:12" x14ac:dyDescent="0.25">
      <c r="C156" s="25"/>
      <c r="D156" s="52" t="s">
        <v>101</v>
      </c>
      <c r="E156" s="52"/>
      <c r="F156" s="52"/>
      <c r="G156" s="81">
        <f>G153*J34</f>
        <v>0</v>
      </c>
      <c r="H156" s="3"/>
      <c r="I156" s="3"/>
      <c r="J156" s="3"/>
    </row>
    <row r="157" spans="3:12" x14ac:dyDescent="0.25">
      <c r="C157" s="20"/>
      <c r="D157" s="21" t="s">
        <v>102</v>
      </c>
      <c r="E157" s="21"/>
      <c r="F157" s="21"/>
      <c r="G157" s="81">
        <f>G156*G149</f>
        <v>0</v>
      </c>
      <c r="H157" s="3"/>
      <c r="I157" s="121"/>
      <c r="J157" s="3"/>
    </row>
    <row r="158" spans="3:12" x14ac:dyDescent="0.25">
      <c r="H158" s="3"/>
      <c r="I158" s="3"/>
      <c r="J158" s="3"/>
    </row>
    <row r="159" spans="3:12" x14ac:dyDescent="0.25">
      <c r="H159" s="3"/>
      <c r="I159" s="3"/>
      <c r="J159" s="3"/>
    </row>
    <row r="160" spans="3:12" ht="15.75" x14ac:dyDescent="0.25">
      <c r="C160" s="58" t="s">
        <v>103</v>
      </c>
      <c r="D160" s="18" t="s">
        <v>282</v>
      </c>
      <c r="E160" s="18"/>
      <c r="F160" s="18"/>
      <c r="G160" s="81" t="e">
        <f ca="1">G134/(1+WACC_real)^analysis_period</f>
        <v>#DIV/0!</v>
      </c>
      <c r="H160" s="3"/>
      <c r="I160" s="3"/>
      <c r="J160" s="3"/>
    </row>
    <row r="161" spans="3:10" x14ac:dyDescent="0.25">
      <c r="C161" s="20"/>
      <c r="D161" s="21" t="s">
        <v>283</v>
      </c>
      <c r="E161" s="21"/>
      <c r="F161" s="21"/>
      <c r="G161" s="81" t="e">
        <f ca="1">G136/(1+WACC_real)^analysis_period</f>
        <v>#DIV/0!</v>
      </c>
      <c r="H161" s="3"/>
      <c r="I161" s="3"/>
      <c r="J161" s="3"/>
    </row>
    <row r="162" spans="3:10" x14ac:dyDescent="0.25">
      <c r="C162" s="3"/>
      <c r="D162" s="3"/>
      <c r="E162" s="3"/>
      <c r="F162" s="3"/>
      <c r="G162" s="43"/>
      <c r="H162" s="3"/>
      <c r="I162" s="3"/>
      <c r="J162" s="3"/>
    </row>
    <row r="163" spans="3:10" x14ac:dyDescent="0.25">
      <c r="C163" s="3"/>
      <c r="D163" s="3"/>
      <c r="E163" s="3"/>
      <c r="F163" s="3"/>
      <c r="G163" s="3"/>
      <c r="H163" s="43"/>
      <c r="I163" s="3"/>
      <c r="J163" s="3"/>
    </row>
    <row r="164" spans="3:10" ht="15.75" x14ac:dyDescent="0.25">
      <c r="C164" s="58" t="s">
        <v>104</v>
      </c>
      <c r="D164" s="18"/>
      <c r="E164" s="18"/>
      <c r="F164" s="18"/>
      <c r="G164" s="19"/>
      <c r="H164" s="43"/>
      <c r="I164" s="3"/>
      <c r="J164" s="3"/>
    </row>
    <row r="165" spans="3:10" x14ac:dyDescent="0.25">
      <c r="C165" s="25"/>
      <c r="D165" s="54" t="s">
        <v>73</v>
      </c>
      <c r="E165" s="54"/>
      <c r="F165" s="54"/>
      <c r="G165" s="81">
        <f ca="1">SUM(D103:OFFSET(D103,0,analysis_period)) + SUM(D100:OFFSET(D100,0,analysis_period))</f>
        <v>0</v>
      </c>
      <c r="H165" s="3"/>
      <c r="I165" s="3"/>
      <c r="J165" s="3"/>
    </row>
    <row r="166" spans="3:10" x14ac:dyDescent="0.25">
      <c r="C166" s="20"/>
      <c r="D166" s="61" t="s">
        <v>105</v>
      </c>
      <c r="E166" s="61"/>
      <c r="F166" s="61"/>
      <c r="G166" s="81">
        <f ca="1">G165*CRF_real</f>
        <v>0</v>
      </c>
      <c r="H166" s="3"/>
      <c r="I166" s="3"/>
      <c r="J166" s="3"/>
    </row>
    <row r="167" spans="3:10" x14ac:dyDescent="0.25">
      <c r="C167" s="3"/>
      <c r="D167" s="3"/>
      <c r="E167" s="3"/>
      <c r="F167" s="3"/>
      <c r="G167" s="3"/>
      <c r="H167" s="43"/>
      <c r="I167" s="3"/>
      <c r="J167" s="3"/>
    </row>
    <row r="168" spans="3:10" ht="15.75" x14ac:dyDescent="0.25">
      <c r="C168" s="58" t="s">
        <v>106</v>
      </c>
      <c r="D168" s="18"/>
      <c r="E168" s="18"/>
      <c r="F168" s="18"/>
      <c r="G168" s="19"/>
      <c r="H168" s="3"/>
      <c r="I168" s="3"/>
      <c r="J168" s="3"/>
    </row>
    <row r="169" spans="3:10" x14ac:dyDescent="0.25">
      <c r="C169" s="59" t="s">
        <v>24</v>
      </c>
      <c r="D169" s="54" t="s">
        <v>76</v>
      </c>
      <c r="E169" s="54"/>
      <c r="F169" s="54"/>
      <c r="G169" s="81">
        <f ca="1">SUM(D109:OFFSET(D109,0,analysis_period))+ SUM(D112:OFFSET(D112,0,analysis_period))</f>
        <v>0</v>
      </c>
      <c r="H169" s="3"/>
      <c r="I169" s="3"/>
      <c r="J169" s="3"/>
    </row>
    <row r="170" spans="3:10" x14ac:dyDescent="0.25">
      <c r="C170" s="25"/>
      <c r="D170" s="52" t="s">
        <v>107</v>
      </c>
      <c r="E170" s="52"/>
      <c r="F170" s="52"/>
      <c r="G170" s="81">
        <f ca="1">G169*CRF_real</f>
        <v>0</v>
      </c>
      <c r="H170" s="3"/>
      <c r="I170" s="3"/>
      <c r="J170" s="3"/>
    </row>
    <row r="171" spans="3:10" x14ac:dyDescent="0.25">
      <c r="C171" s="25"/>
      <c r="D171" s="52"/>
      <c r="E171" s="52"/>
      <c r="F171" s="52"/>
      <c r="G171" s="60"/>
      <c r="H171" s="3"/>
      <c r="I171" s="3"/>
      <c r="J171" s="3"/>
    </row>
    <row r="172" spans="3:10" x14ac:dyDescent="0.25">
      <c r="C172" s="59" t="s">
        <v>26</v>
      </c>
      <c r="D172" s="54" t="s">
        <v>108</v>
      </c>
      <c r="E172" s="54"/>
      <c r="F172" s="54"/>
      <c r="G172" s="81">
        <f ca="1">SUM(D109:OFFSET(D109,0,analysis_period))</f>
        <v>0</v>
      </c>
      <c r="H172" s="3"/>
      <c r="I172" s="3"/>
      <c r="J172" s="3"/>
    </row>
    <row r="173" spans="3:10" x14ac:dyDescent="0.25">
      <c r="C173" s="132"/>
      <c r="D173" s="61" t="s">
        <v>109</v>
      </c>
      <c r="E173" s="61"/>
      <c r="F173" s="61"/>
      <c r="G173" s="81">
        <f ca="1">G172*CRF_real</f>
        <v>0</v>
      </c>
      <c r="H173" s="3"/>
      <c r="I173" s="3"/>
      <c r="J173" s="3"/>
    </row>
    <row r="174" spans="3:10" x14ac:dyDescent="0.25">
      <c r="C174" s="3"/>
      <c r="D174" s="3"/>
      <c r="E174" s="3"/>
      <c r="F174" s="3"/>
      <c r="G174" s="43"/>
      <c r="H174" s="56"/>
      <c r="I174" s="3"/>
      <c r="J174" s="3"/>
    </row>
    <row r="175" spans="3:10" ht="15.75" x14ac:dyDescent="0.25">
      <c r="C175" s="58" t="s">
        <v>264</v>
      </c>
      <c r="D175" s="18"/>
      <c r="E175" s="18"/>
      <c r="F175" s="18"/>
      <c r="G175" s="19"/>
      <c r="H175" s="56"/>
      <c r="I175" s="3"/>
      <c r="J175" s="3"/>
    </row>
    <row r="176" spans="3:10" x14ac:dyDescent="0.25">
      <c r="C176" s="25"/>
      <c r="D176" s="54" t="s">
        <v>110</v>
      </c>
      <c r="E176" s="3"/>
      <c r="F176" s="3"/>
      <c r="G176" s="81">
        <f ca="1">SUM(D66:OFFSET(D66,0,analysis_period))</f>
        <v>0</v>
      </c>
      <c r="H176" s="56"/>
      <c r="I176" s="3"/>
      <c r="J176" s="3"/>
    </row>
    <row r="177" spans="3:64" x14ac:dyDescent="0.25">
      <c r="C177" s="20"/>
      <c r="D177" s="61" t="s">
        <v>111</v>
      </c>
      <c r="E177" s="61"/>
      <c r="F177" s="61"/>
      <c r="G177" s="81">
        <f ca="1">G176*CRF_real</f>
        <v>0</v>
      </c>
      <c r="H177" s="56"/>
      <c r="I177" s="3"/>
      <c r="J177" s="3"/>
    </row>
    <row r="178" spans="3:64" x14ac:dyDescent="0.25">
      <c r="C178" s="3"/>
      <c r="D178" s="3"/>
      <c r="E178" s="3"/>
      <c r="F178" s="3"/>
      <c r="G178" s="3"/>
      <c r="H178" s="3"/>
      <c r="I178" s="3"/>
      <c r="J178" s="3"/>
    </row>
    <row r="179" spans="3:64" ht="15.75" x14ac:dyDescent="0.25">
      <c r="C179" s="58" t="s">
        <v>263</v>
      </c>
      <c r="D179" s="18"/>
      <c r="E179" s="18"/>
      <c r="F179" s="18"/>
      <c r="G179" s="19"/>
      <c r="H179" s="3"/>
      <c r="I179" s="3"/>
      <c r="J179" s="3"/>
    </row>
    <row r="180" spans="3:64" x14ac:dyDescent="0.25">
      <c r="C180" s="20"/>
      <c r="D180" s="112" t="s">
        <v>68</v>
      </c>
      <c r="E180" s="21"/>
      <c r="F180" s="21"/>
      <c r="G180" s="89">
        <f ca="1">G129</f>
        <v>0</v>
      </c>
      <c r="H180" s="57"/>
      <c r="I180" s="3"/>
      <c r="J180" s="3"/>
    </row>
    <row r="183" spans="3:64" x14ac:dyDescent="0.25">
      <c r="D183" s="17" t="s">
        <v>51</v>
      </c>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9"/>
    </row>
    <row r="184" spans="3:64" ht="15.75" x14ac:dyDescent="0.25">
      <c r="C184" s="160" t="s">
        <v>112</v>
      </c>
      <c r="D184" s="32">
        <v>0</v>
      </c>
      <c r="E184" s="33">
        <v>1</v>
      </c>
      <c r="F184" s="33">
        <v>2</v>
      </c>
      <c r="G184" s="33">
        <v>3</v>
      </c>
      <c r="H184" s="33">
        <v>4</v>
      </c>
      <c r="I184" s="33">
        <v>5</v>
      </c>
      <c r="J184" s="33">
        <v>6</v>
      </c>
      <c r="K184" s="33">
        <v>7</v>
      </c>
      <c r="L184" s="33">
        <v>8</v>
      </c>
      <c r="M184" s="33">
        <v>9</v>
      </c>
      <c r="N184" s="33">
        <v>10</v>
      </c>
      <c r="O184" s="33">
        <v>11</v>
      </c>
      <c r="P184" s="33">
        <v>12</v>
      </c>
      <c r="Q184" s="33">
        <v>13</v>
      </c>
      <c r="R184" s="33">
        <v>14</v>
      </c>
      <c r="S184" s="33">
        <v>15</v>
      </c>
      <c r="T184" s="33">
        <v>16</v>
      </c>
      <c r="U184" s="33">
        <v>17</v>
      </c>
      <c r="V184" s="33">
        <v>18</v>
      </c>
      <c r="W184" s="33">
        <v>19</v>
      </c>
      <c r="X184" s="33">
        <v>20</v>
      </c>
      <c r="Y184" s="33">
        <v>21</v>
      </c>
      <c r="Z184" s="33">
        <v>22</v>
      </c>
      <c r="AA184" s="33">
        <v>23</v>
      </c>
      <c r="AB184" s="33">
        <v>24</v>
      </c>
      <c r="AC184" s="33">
        <v>25</v>
      </c>
      <c r="AD184" s="33">
        <v>26</v>
      </c>
      <c r="AE184" s="33">
        <v>27</v>
      </c>
      <c r="AF184" s="33">
        <v>28</v>
      </c>
      <c r="AG184" s="33">
        <v>29</v>
      </c>
      <c r="AH184" s="33">
        <v>30</v>
      </c>
      <c r="AI184" s="33">
        <v>31</v>
      </c>
      <c r="AJ184" s="33">
        <v>32</v>
      </c>
      <c r="AK184" s="33">
        <v>33</v>
      </c>
      <c r="AL184" s="33">
        <v>34</v>
      </c>
      <c r="AM184" s="33">
        <v>35</v>
      </c>
      <c r="AN184" s="33">
        <v>36</v>
      </c>
      <c r="AO184" s="33">
        <v>37</v>
      </c>
      <c r="AP184" s="33">
        <v>38</v>
      </c>
      <c r="AQ184" s="33">
        <v>39</v>
      </c>
      <c r="AR184" s="33">
        <v>40</v>
      </c>
      <c r="AS184" s="33">
        <v>41</v>
      </c>
      <c r="AT184" s="33">
        <v>42</v>
      </c>
      <c r="AU184" s="33">
        <v>43</v>
      </c>
      <c r="AV184" s="33">
        <v>44</v>
      </c>
      <c r="AW184" s="33">
        <v>45</v>
      </c>
      <c r="AX184" s="33">
        <v>46</v>
      </c>
      <c r="AY184" s="33">
        <v>47</v>
      </c>
      <c r="AZ184" s="33">
        <v>48</v>
      </c>
      <c r="BA184" s="33">
        <v>49</v>
      </c>
      <c r="BB184" s="33">
        <v>50</v>
      </c>
      <c r="BC184" s="33">
        <v>51</v>
      </c>
      <c r="BD184" s="33">
        <v>52</v>
      </c>
      <c r="BE184" s="33">
        <v>53</v>
      </c>
      <c r="BF184" s="33">
        <v>54</v>
      </c>
      <c r="BG184" s="33">
        <v>55</v>
      </c>
      <c r="BH184" s="33">
        <v>56</v>
      </c>
      <c r="BI184" s="33">
        <v>57</v>
      </c>
      <c r="BJ184" s="33">
        <v>58</v>
      </c>
      <c r="BK184" s="33">
        <v>59</v>
      </c>
      <c r="BL184" s="146">
        <v>60</v>
      </c>
    </row>
    <row r="185" spans="3:64" x14ac:dyDescent="0.25">
      <c r="C185" s="84" t="s">
        <v>113</v>
      </c>
      <c r="D185" s="123"/>
      <c r="E185" s="124">
        <f t="shared" ref="E185:BL185" si="15">IF(E184&lt;=analysis_period,$G$154,"")</f>
        <v>0</v>
      </c>
      <c r="F185" s="124">
        <f t="shared" si="15"/>
        <v>0</v>
      </c>
      <c r="G185" s="124">
        <f t="shared" si="15"/>
        <v>0</v>
      </c>
      <c r="H185" s="124">
        <f t="shared" si="15"/>
        <v>0</v>
      </c>
      <c r="I185" s="124">
        <f t="shared" si="15"/>
        <v>0</v>
      </c>
      <c r="J185" s="124">
        <f t="shared" si="15"/>
        <v>0</v>
      </c>
      <c r="K185" s="124">
        <f t="shared" si="15"/>
        <v>0</v>
      </c>
      <c r="L185" s="124">
        <f t="shared" si="15"/>
        <v>0</v>
      </c>
      <c r="M185" s="124">
        <f t="shared" si="15"/>
        <v>0</v>
      </c>
      <c r="N185" s="124">
        <f t="shared" si="15"/>
        <v>0</v>
      </c>
      <c r="O185" s="124">
        <f t="shared" si="15"/>
        <v>0</v>
      </c>
      <c r="P185" s="124">
        <f t="shared" si="15"/>
        <v>0</v>
      </c>
      <c r="Q185" s="124">
        <f t="shared" si="15"/>
        <v>0</v>
      </c>
      <c r="R185" s="124">
        <f t="shared" si="15"/>
        <v>0</v>
      </c>
      <c r="S185" s="124">
        <f t="shared" si="15"/>
        <v>0</v>
      </c>
      <c r="T185" s="124" t="str">
        <f t="shared" si="15"/>
        <v/>
      </c>
      <c r="U185" s="124" t="str">
        <f t="shared" si="15"/>
        <v/>
      </c>
      <c r="V185" s="124" t="str">
        <f t="shared" si="15"/>
        <v/>
      </c>
      <c r="W185" s="124" t="str">
        <f t="shared" si="15"/>
        <v/>
      </c>
      <c r="X185" s="124" t="str">
        <f t="shared" si="15"/>
        <v/>
      </c>
      <c r="Y185" s="124" t="str">
        <f t="shared" si="15"/>
        <v/>
      </c>
      <c r="Z185" s="124" t="str">
        <f t="shared" si="15"/>
        <v/>
      </c>
      <c r="AA185" s="124" t="str">
        <f t="shared" si="15"/>
        <v/>
      </c>
      <c r="AB185" s="124" t="str">
        <f t="shared" si="15"/>
        <v/>
      </c>
      <c r="AC185" s="124" t="str">
        <f t="shared" si="15"/>
        <v/>
      </c>
      <c r="AD185" s="124" t="str">
        <f t="shared" si="15"/>
        <v/>
      </c>
      <c r="AE185" s="124" t="str">
        <f t="shared" si="15"/>
        <v/>
      </c>
      <c r="AF185" s="124" t="str">
        <f t="shared" si="15"/>
        <v/>
      </c>
      <c r="AG185" s="124" t="str">
        <f t="shared" si="15"/>
        <v/>
      </c>
      <c r="AH185" s="124" t="str">
        <f t="shared" si="15"/>
        <v/>
      </c>
      <c r="AI185" s="124" t="str">
        <f t="shared" si="15"/>
        <v/>
      </c>
      <c r="AJ185" s="124" t="str">
        <f t="shared" si="15"/>
        <v/>
      </c>
      <c r="AK185" s="124" t="str">
        <f t="shared" si="15"/>
        <v/>
      </c>
      <c r="AL185" s="124" t="str">
        <f t="shared" si="15"/>
        <v/>
      </c>
      <c r="AM185" s="124" t="str">
        <f t="shared" si="15"/>
        <v/>
      </c>
      <c r="AN185" s="124" t="str">
        <f t="shared" si="15"/>
        <v/>
      </c>
      <c r="AO185" s="124" t="str">
        <f t="shared" si="15"/>
        <v/>
      </c>
      <c r="AP185" s="124" t="str">
        <f t="shared" si="15"/>
        <v/>
      </c>
      <c r="AQ185" s="124" t="str">
        <f t="shared" si="15"/>
        <v/>
      </c>
      <c r="AR185" s="124" t="str">
        <f t="shared" si="15"/>
        <v/>
      </c>
      <c r="AS185" s="124" t="str">
        <f t="shared" si="15"/>
        <v/>
      </c>
      <c r="AT185" s="124" t="str">
        <f t="shared" si="15"/>
        <v/>
      </c>
      <c r="AU185" s="124" t="str">
        <f t="shared" si="15"/>
        <v/>
      </c>
      <c r="AV185" s="124" t="str">
        <f t="shared" si="15"/>
        <v/>
      </c>
      <c r="AW185" s="124" t="str">
        <f t="shared" si="15"/>
        <v/>
      </c>
      <c r="AX185" s="124" t="str">
        <f t="shared" si="15"/>
        <v/>
      </c>
      <c r="AY185" s="124" t="str">
        <f t="shared" si="15"/>
        <v/>
      </c>
      <c r="AZ185" s="124" t="str">
        <f t="shared" si="15"/>
        <v/>
      </c>
      <c r="BA185" s="124" t="str">
        <f t="shared" si="15"/>
        <v/>
      </c>
      <c r="BB185" s="124" t="str">
        <f t="shared" si="15"/>
        <v/>
      </c>
      <c r="BC185" s="124" t="str">
        <f t="shared" si="15"/>
        <v/>
      </c>
      <c r="BD185" s="124" t="str">
        <f t="shared" si="15"/>
        <v/>
      </c>
      <c r="BE185" s="124" t="str">
        <f t="shared" si="15"/>
        <v/>
      </c>
      <c r="BF185" s="124" t="str">
        <f t="shared" si="15"/>
        <v/>
      </c>
      <c r="BG185" s="124" t="str">
        <f t="shared" si="15"/>
        <v/>
      </c>
      <c r="BH185" s="124" t="str">
        <f t="shared" si="15"/>
        <v/>
      </c>
      <c r="BI185" s="124" t="str">
        <f t="shared" si="15"/>
        <v/>
      </c>
      <c r="BJ185" s="124" t="str">
        <f t="shared" si="15"/>
        <v/>
      </c>
      <c r="BK185" s="124" t="str">
        <f t="shared" si="15"/>
        <v/>
      </c>
      <c r="BL185" s="125" t="str">
        <f t="shared" si="15"/>
        <v/>
      </c>
    </row>
    <row r="186" spans="3:64" x14ac:dyDescent="0.25">
      <c r="C186" s="84" t="s">
        <v>114</v>
      </c>
      <c r="D186" s="129"/>
      <c r="E186" s="130">
        <f t="shared" ref="E186:BL186" si="16">IF(E184&lt;=analysis_period,$G$157,"")</f>
        <v>0</v>
      </c>
      <c r="F186" s="130">
        <f t="shared" si="16"/>
        <v>0</v>
      </c>
      <c r="G186" s="130">
        <f t="shared" si="16"/>
        <v>0</v>
      </c>
      <c r="H186" s="130">
        <f t="shared" si="16"/>
        <v>0</v>
      </c>
      <c r="I186" s="130">
        <f t="shared" si="16"/>
        <v>0</v>
      </c>
      <c r="J186" s="130">
        <f t="shared" si="16"/>
        <v>0</v>
      </c>
      <c r="K186" s="130">
        <f t="shared" si="16"/>
        <v>0</v>
      </c>
      <c r="L186" s="130">
        <f t="shared" si="16"/>
        <v>0</v>
      </c>
      <c r="M186" s="130">
        <f t="shared" si="16"/>
        <v>0</v>
      </c>
      <c r="N186" s="130">
        <f t="shared" si="16"/>
        <v>0</v>
      </c>
      <c r="O186" s="130">
        <f t="shared" si="16"/>
        <v>0</v>
      </c>
      <c r="P186" s="130">
        <f t="shared" si="16"/>
        <v>0</v>
      </c>
      <c r="Q186" s="130">
        <f t="shared" si="16"/>
        <v>0</v>
      </c>
      <c r="R186" s="130">
        <f t="shared" si="16"/>
        <v>0</v>
      </c>
      <c r="S186" s="130">
        <f t="shared" si="16"/>
        <v>0</v>
      </c>
      <c r="T186" s="130" t="str">
        <f t="shared" si="16"/>
        <v/>
      </c>
      <c r="U186" s="130" t="str">
        <f t="shared" si="16"/>
        <v/>
      </c>
      <c r="V186" s="130" t="str">
        <f t="shared" si="16"/>
        <v/>
      </c>
      <c r="W186" s="130" t="str">
        <f t="shared" si="16"/>
        <v/>
      </c>
      <c r="X186" s="130" t="str">
        <f t="shared" si="16"/>
        <v/>
      </c>
      <c r="Y186" s="130" t="str">
        <f t="shared" si="16"/>
        <v/>
      </c>
      <c r="Z186" s="130" t="str">
        <f t="shared" si="16"/>
        <v/>
      </c>
      <c r="AA186" s="130" t="str">
        <f t="shared" si="16"/>
        <v/>
      </c>
      <c r="AB186" s="130" t="str">
        <f t="shared" si="16"/>
        <v/>
      </c>
      <c r="AC186" s="130" t="str">
        <f t="shared" si="16"/>
        <v/>
      </c>
      <c r="AD186" s="130" t="str">
        <f t="shared" si="16"/>
        <v/>
      </c>
      <c r="AE186" s="130" t="str">
        <f t="shared" si="16"/>
        <v/>
      </c>
      <c r="AF186" s="130" t="str">
        <f t="shared" si="16"/>
        <v/>
      </c>
      <c r="AG186" s="130" t="str">
        <f t="shared" si="16"/>
        <v/>
      </c>
      <c r="AH186" s="130" t="str">
        <f t="shared" si="16"/>
        <v/>
      </c>
      <c r="AI186" s="130" t="str">
        <f t="shared" si="16"/>
        <v/>
      </c>
      <c r="AJ186" s="130" t="str">
        <f t="shared" si="16"/>
        <v/>
      </c>
      <c r="AK186" s="130" t="str">
        <f t="shared" si="16"/>
        <v/>
      </c>
      <c r="AL186" s="130" t="str">
        <f t="shared" si="16"/>
        <v/>
      </c>
      <c r="AM186" s="130" t="str">
        <f t="shared" si="16"/>
        <v/>
      </c>
      <c r="AN186" s="130" t="str">
        <f t="shared" si="16"/>
        <v/>
      </c>
      <c r="AO186" s="130" t="str">
        <f t="shared" si="16"/>
        <v/>
      </c>
      <c r="AP186" s="130" t="str">
        <f t="shared" si="16"/>
        <v/>
      </c>
      <c r="AQ186" s="130" t="str">
        <f t="shared" si="16"/>
        <v/>
      </c>
      <c r="AR186" s="130" t="str">
        <f t="shared" si="16"/>
        <v/>
      </c>
      <c r="AS186" s="130" t="str">
        <f t="shared" si="16"/>
        <v/>
      </c>
      <c r="AT186" s="130" t="str">
        <f t="shared" si="16"/>
        <v/>
      </c>
      <c r="AU186" s="130" t="str">
        <f t="shared" si="16"/>
        <v/>
      </c>
      <c r="AV186" s="130" t="str">
        <f t="shared" si="16"/>
        <v/>
      </c>
      <c r="AW186" s="130" t="str">
        <f t="shared" si="16"/>
        <v/>
      </c>
      <c r="AX186" s="130" t="str">
        <f t="shared" si="16"/>
        <v/>
      </c>
      <c r="AY186" s="130" t="str">
        <f t="shared" si="16"/>
        <v/>
      </c>
      <c r="AZ186" s="130" t="str">
        <f t="shared" si="16"/>
        <v/>
      </c>
      <c r="BA186" s="130" t="str">
        <f t="shared" si="16"/>
        <v/>
      </c>
      <c r="BB186" s="130" t="str">
        <f t="shared" si="16"/>
        <v/>
      </c>
      <c r="BC186" s="130" t="str">
        <f t="shared" si="16"/>
        <v/>
      </c>
      <c r="BD186" s="130" t="str">
        <f t="shared" si="16"/>
        <v/>
      </c>
      <c r="BE186" s="130" t="str">
        <f t="shared" si="16"/>
        <v/>
      </c>
      <c r="BF186" s="130" t="str">
        <f t="shared" si="16"/>
        <v/>
      </c>
      <c r="BG186" s="130" t="str">
        <f t="shared" si="16"/>
        <v/>
      </c>
      <c r="BH186" s="130" t="str">
        <f t="shared" si="16"/>
        <v/>
      </c>
      <c r="BI186" s="130" t="str">
        <f t="shared" si="16"/>
        <v/>
      </c>
      <c r="BJ186" s="130" t="str">
        <f t="shared" si="16"/>
        <v/>
      </c>
      <c r="BK186" s="130" t="str">
        <f t="shared" si="16"/>
        <v/>
      </c>
      <c r="BL186" s="131" t="str">
        <f t="shared" si="16"/>
        <v/>
      </c>
    </row>
    <row r="187" spans="3:64" x14ac:dyDescent="0.25">
      <c r="C187" s="84" t="s">
        <v>115</v>
      </c>
      <c r="D187" s="126"/>
      <c r="E187" s="127">
        <f t="shared" ref="E187:BL187" ca="1" si="17">IF(E184&lt;=analysis_period,$G$166,"")</f>
        <v>0</v>
      </c>
      <c r="F187" s="127">
        <f t="shared" ca="1" si="17"/>
        <v>0</v>
      </c>
      <c r="G187" s="127">
        <f t="shared" ca="1" si="17"/>
        <v>0</v>
      </c>
      <c r="H187" s="127">
        <f t="shared" ca="1" si="17"/>
        <v>0</v>
      </c>
      <c r="I187" s="127">
        <f t="shared" ca="1" si="17"/>
        <v>0</v>
      </c>
      <c r="J187" s="127">
        <f t="shared" ca="1" si="17"/>
        <v>0</v>
      </c>
      <c r="K187" s="127">
        <f t="shared" ca="1" si="17"/>
        <v>0</v>
      </c>
      <c r="L187" s="127">
        <f t="shared" ca="1" si="17"/>
        <v>0</v>
      </c>
      <c r="M187" s="127">
        <f t="shared" ca="1" si="17"/>
        <v>0</v>
      </c>
      <c r="N187" s="127">
        <f t="shared" ca="1" si="17"/>
        <v>0</v>
      </c>
      <c r="O187" s="127">
        <f t="shared" ca="1" si="17"/>
        <v>0</v>
      </c>
      <c r="P187" s="127">
        <f t="shared" ca="1" si="17"/>
        <v>0</v>
      </c>
      <c r="Q187" s="127">
        <f t="shared" ca="1" si="17"/>
        <v>0</v>
      </c>
      <c r="R187" s="127">
        <f t="shared" ca="1" si="17"/>
        <v>0</v>
      </c>
      <c r="S187" s="127">
        <f t="shared" ca="1" si="17"/>
        <v>0</v>
      </c>
      <c r="T187" s="127" t="str">
        <f t="shared" si="17"/>
        <v/>
      </c>
      <c r="U187" s="127" t="str">
        <f t="shared" si="17"/>
        <v/>
      </c>
      <c r="V187" s="127" t="str">
        <f t="shared" si="17"/>
        <v/>
      </c>
      <c r="W187" s="127" t="str">
        <f t="shared" si="17"/>
        <v/>
      </c>
      <c r="X187" s="127" t="str">
        <f t="shared" si="17"/>
        <v/>
      </c>
      <c r="Y187" s="127" t="str">
        <f t="shared" si="17"/>
        <v/>
      </c>
      <c r="Z187" s="127" t="str">
        <f t="shared" si="17"/>
        <v/>
      </c>
      <c r="AA187" s="127" t="str">
        <f t="shared" si="17"/>
        <v/>
      </c>
      <c r="AB187" s="127" t="str">
        <f t="shared" si="17"/>
        <v/>
      </c>
      <c r="AC187" s="127" t="str">
        <f t="shared" si="17"/>
        <v/>
      </c>
      <c r="AD187" s="127" t="str">
        <f t="shared" si="17"/>
        <v/>
      </c>
      <c r="AE187" s="127" t="str">
        <f t="shared" si="17"/>
        <v/>
      </c>
      <c r="AF187" s="127" t="str">
        <f t="shared" si="17"/>
        <v/>
      </c>
      <c r="AG187" s="127" t="str">
        <f t="shared" si="17"/>
        <v/>
      </c>
      <c r="AH187" s="127" t="str">
        <f t="shared" si="17"/>
        <v/>
      </c>
      <c r="AI187" s="127" t="str">
        <f t="shared" si="17"/>
        <v/>
      </c>
      <c r="AJ187" s="127" t="str">
        <f t="shared" si="17"/>
        <v/>
      </c>
      <c r="AK187" s="127" t="str">
        <f t="shared" si="17"/>
        <v/>
      </c>
      <c r="AL187" s="127" t="str">
        <f t="shared" si="17"/>
        <v/>
      </c>
      <c r="AM187" s="127" t="str">
        <f t="shared" si="17"/>
        <v/>
      </c>
      <c r="AN187" s="127" t="str">
        <f t="shared" si="17"/>
        <v/>
      </c>
      <c r="AO187" s="127" t="str">
        <f t="shared" si="17"/>
        <v/>
      </c>
      <c r="AP187" s="127" t="str">
        <f t="shared" si="17"/>
        <v/>
      </c>
      <c r="AQ187" s="127" t="str">
        <f t="shared" si="17"/>
        <v/>
      </c>
      <c r="AR187" s="127" t="str">
        <f t="shared" si="17"/>
        <v/>
      </c>
      <c r="AS187" s="127" t="str">
        <f t="shared" si="17"/>
        <v/>
      </c>
      <c r="AT187" s="127" t="str">
        <f t="shared" si="17"/>
        <v/>
      </c>
      <c r="AU187" s="127" t="str">
        <f t="shared" si="17"/>
        <v/>
      </c>
      <c r="AV187" s="127" t="str">
        <f t="shared" si="17"/>
        <v/>
      </c>
      <c r="AW187" s="127" t="str">
        <f t="shared" si="17"/>
        <v/>
      </c>
      <c r="AX187" s="127" t="str">
        <f t="shared" si="17"/>
        <v/>
      </c>
      <c r="AY187" s="127" t="str">
        <f t="shared" si="17"/>
        <v/>
      </c>
      <c r="AZ187" s="127" t="str">
        <f t="shared" si="17"/>
        <v/>
      </c>
      <c r="BA187" s="127" t="str">
        <f t="shared" si="17"/>
        <v/>
      </c>
      <c r="BB187" s="127" t="str">
        <f t="shared" si="17"/>
        <v/>
      </c>
      <c r="BC187" s="127" t="str">
        <f t="shared" si="17"/>
        <v/>
      </c>
      <c r="BD187" s="127" t="str">
        <f t="shared" si="17"/>
        <v/>
      </c>
      <c r="BE187" s="127" t="str">
        <f t="shared" si="17"/>
        <v/>
      </c>
      <c r="BF187" s="127" t="str">
        <f t="shared" si="17"/>
        <v/>
      </c>
      <c r="BG187" s="127" t="str">
        <f t="shared" si="17"/>
        <v/>
      </c>
      <c r="BH187" s="127" t="str">
        <f t="shared" si="17"/>
        <v/>
      </c>
      <c r="BI187" s="127" t="str">
        <f t="shared" si="17"/>
        <v/>
      </c>
      <c r="BJ187" s="127" t="str">
        <f t="shared" si="17"/>
        <v/>
      </c>
      <c r="BK187" s="127" t="str">
        <f t="shared" si="17"/>
        <v/>
      </c>
      <c r="BL187" s="128" t="str">
        <f t="shared" si="17"/>
        <v/>
      </c>
    </row>
    <row r="188" spans="3:64" x14ac:dyDescent="0.25">
      <c r="C188" s="84" t="s">
        <v>116</v>
      </c>
      <c r="D188" s="123"/>
      <c r="E188" s="124">
        <f t="shared" ref="E188:BL188" ca="1" si="18">IF(E184&lt;=analysis_period,$G$170,"")</f>
        <v>0</v>
      </c>
      <c r="F188" s="124">
        <f t="shared" ca="1" si="18"/>
        <v>0</v>
      </c>
      <c r="G188" s="124">
        <f t="shared" ca="1" si="18"/>
        <v>0</v>
      </c>
      <c r="H188" s="124">
        <f t="shared" ca="1" si="18"/>
        <v>0</v>
      </c>
      <c r="I188" s="124">
        <f t="shared" ca="1" si="18"/>
        <v>0</v>
      </c>
      <c r="J188" s="124">
        <f t="shared" ca="1" si="18"/>
        <v>0</v>
      </c>
      <c r="K188" s="124">
        <f t="shared" ca="1" si="18"/>
        <v>0</v>
      </c>
      <c r="L188" s="124">
        <f t="shared" ca="1" si="18"/>
        <v>0</v>
      </c>
      <c r="M188" s="124">
        <f t="shared" ca="1" si="18"/>
        <v>0</v>
      </c>
      <c r="N188" s="124">
        <f t="shared" ca="1" si="18"/>
        <v>0</v>
      </c>
      <c r="O188" s="124">
        <f t="shared" ca="1" si="18"/>
        <v>0</v>
      </c>
      <c r="P188" s="124">
        <f t="shared" ca="1" si="18"/>
        <v>0</v>
      </c>
      <c r="Q188" s="124">
        <f t="shared" ca="1" si="18"/>
        <v>0</v>
      </c>
      <c r="R188" s="124">
        <f t="shared" ca="1" si="18"/>
        <v>0</v>
      </c>
      <c r="S188" s="124">
        <f t="shared" ca="1" si="18"/>
        <v>0</v>
      </c>
      <c r="T188" s="124" t="str">
        <f t="shared" si="18"/>
        <v/>
      </c>
      <c r="U188" s="124" t="str">
        <f t="shared" si="18"/>
        <v/>
      </c>
      <c r="V188" s="124" t="str">
        <f t="shared" si="18"/>
        <v/>
      </c>
      <c r="W188" s="124" t="str">
        <f t="shared" si="18"/>
        <v/>
      </c>
      <c r="X188" s="124" t="str">
        <f t="shared" si="18"/>
        <v/>
      </c>
      <c r="Y188" s="124" t="str">
        <f t="shared" si="18"/>
        <v/>
      </c>
      <c r="Z188" s="124" t="str">
        <f t="shared" si="18"/>
        <v/>
      </c>
      <c r="AA188" s="124" t="str">
        <f t="shared" si="18"/>
        <v/>
      </c>
      <c r="AB188" s="124" t="str">
        <f t="shared" si="18"/>
        <v/>
      </c>
      <c r="AC188" s="124" t="str">
        <f t="shared" si="18"/>
        <v/>
      </c>
      <c r="AD188" s="124" t="str">
        <f t="shared" si="18"/>
        <v/>
      </c>
      <c r="AE188" s="124" t="str">
        <f t="shared" si="18"/>
        <v/>
      </c>
      <c r="AF188" s="124" t="str">
        <f t="shared" si="18"/>
        <v/>
      </c>
      <c r="AG188" s="124" t="str">
        <f t="shared" si="18"/>
        <v/>
      </c>
      <c r="AH188" s="124" t="str">
        <f t="shared" si="18"/>
        <v/>
      </c>
      <c r="AI188" s="124" t="str">
        <f t="shared" si="18"/>
        <v/>
      </c>
      <c r="AJ188" s="124" t="str">
        <f t="shared" si="18"/>
        <v/>
      </c>
      <c r="AK188" s="124" t="str">
        <f t="shared" si="18"/>
        <v/>
      </c>
      <c r="AL188" s="124" t="str">
        <f t="shared" si="18"/>
        <v/>
      </c>
      <c r="AM188" s="124" t="str">
        <f t="shared" si="18"/>
        <v/>
      </c>
      <c r="AN188" s="124" t="str">
        <f t="shared" si="18"/>
        <v/>
      </c>
      <c r="AO188" s="124" t="str">
        <f t="shared" si="18"/>
        <v/>
      </c>
      <c r="AP188" s="124" t="str">
        <f t="shared" si="18"/>
        <v/>
      </c>
      <c r="AQ188" s="124" t="str">
        <f t="shared" si="18"/>
        <v/>
      </c>
      <c r="AR188" s="124" t="str">
        <f t="shared" si="18"/>
        <v/>
      </c>
      <c r="AS188" s="124" t="str">
        <f t="shared" si="18"/>
        <v/>
      </c>
      <c r="AT188" s="124" t="str">
        <f t="shared" si="18"/>
        <v/>
      </c>
      <c r="AU188" s="124" t="str">
        <f t="shared" si="18"/>
        <v/>
      </c>
      <c r="AV188" s="124" t="str">
        <f t="shared" si="18"/>
        <v/>
      </c>
      <c r="AW188" s="124" t="str">
        <f t="shared" si="18"/>
        <v/>
      </c>
      <c r="AX188" s="124" t="str">
        <f t="shared" si="18"/>
        <v/>
      </c>
      <c r="AY188" s="124" t="str">
        <f t="shared" si="18"/>
        <v/>
      </c>
      <c r="AZ188" s="124" t="str">
        <f t="shared" si="18"/>
        <v/>
      </c>
      <c r="BA188" s="124" t="str">
        <f t="shared" si="18"/>
        <v/>
      </c>
      <c r="BB188" s="124" t="str">
        <f t="shared" si="18"/>
        <v/>
      </c>
      <c r="BC188" s="124" t="str">
        <f t="shared" si="18"/>
        <v/>
      </c>
      <c r="BD188" s="124" t="str">
        <f t="shared" si="18"/>
        <v/>
      </c>
      <c r="BE188" s="124" t="str">
        <f t="shared" si="18"/>
        <v/>
      </c>
      <c r="BF188" s="124" t="str">
        <f t="shared" si="18"/>
        <v/>
      </c>
      <c r="BG188" s="124" t="str">
        <f t="shared" si="18"/>
        <v/>
      </c>
      <c r="BH188" s="124" t="str">
        <f t="shared" si="18"/>
        <v/>
      </c>
      <c r="BI188" s="124" t="str">
        <f t="shared" si="18"/>
        <v/>
      </c>
      <c r="BJ188" s="124" t="str">
        <f t="shared" si="18"/>
        <v/>
      </c>
      <c r="BK188" s="124" t="str">
        <f t="shared" si="18"/>
        <v/>
      </c>
      <c r="BL188" s="125" t="str">
        <f t="shared" si="18"/>
        <v/>
      </c>
    </row>
    <row r="189" spans="3:64" x14ac:dyDescent="0.25">
      <c r="C189" s="84" t="s">
        <v>260</v>
      </c>
      <c r="D189" s="129"/>
      <c r="E189" s="130">
        <f t="shared" ref="E189:BL189" ca="1" si="19">IF(E184&lt;=analysis_period,$G$173,"")</f>
        <v>0</v>
      </c>
      <c r="F189" s="130">
        <f t="shared" ca="1" si="19"/>
        <v>0</v>
      </c>
      <c r="G189" s="130">
        <f t="shared" ca="1" si="19"/>
        <v>0</v>
      </c>
      <c r="H189" s="130">
        <f t="shared" ca="1" si="19"/>
        <v>0</v>
      </c>
      <c r="I189" s="130">
        <f t="shared" ca="1" si="19"/>
        <v>0</v>
      </c>
      <c r="J189" s="130">
        <f t="shared" ca="1" si="19"/>
        <v>0</v>
      </c>
      <c r="K189" s="130">
        <f t="shared" ca="1" si="19"/>
        <v>0</v>
      </c>
      <c r="L189" s="130">
        <f t="shared" ca="1" si="19"/>
        <v>0</v>
      </c>
      <c r="M189" s="130">
        <f t="shared" ca="1" si="19"/>
        <v>0</v>
      </c>
      <c r="N189" s="130">
        <f t="shared" ca="1" si="19"/>
        <v>0</v>
      </c>
      <c r="O189" s="130">
        <f t="shared" ca="1" si="19"/>
        <v>0</v>
      </c>
      <c r="P189" s="130">
        <f t="shared" ca="1" si="19"/>
        <v>0</v>
      </c>
      <c r="Q189" s="130">
        <f t="shared" ca="1" si="19"/>
        <v>0</v>
      </c>
      <c r="R189" s="130">
        <f t="shared" ca="1" si="19"/>
        <v>0</v>
      </c>
      <c r="S189" s="130">
        <f t="shared" ca="1" si="19"/>
        <v>0</v>
      </c>
      <c r="T189" s="130" t="str">
        <f t="shared" si="19"/>
        <v/>
      </c>
      <c r="U189" s="130" t="str">
        <f t="shared" si="19"/>
        <v/>
      </c>
      <c r="V189" s="130" t="str">
        <f t="shared" si="19"/>
        <v/>
      </c>
      <c r="W189" s="130" t="str">
        <f t="shared" si="19"/>
        <v/>
      </c>
      <c r="X189" s="130" t="str">
        <f t="shared" si="19"/>
        <v/>
      </c>
      <c r="Y189" s="130" t="str">
        <f t="shared" si="19"/>
        <v/>
      </c>
      <c r="Z189" s="130" t="str">
        <f t="shared" si="19"/>
        <v/>
      </c>
      <c r="AA189" s="130" t="str">
        <f t="shared" si="19"/>
        <v/>
      </c>
      <c r="AB189" s="130" t="str">
        <f t="shared" si="19"/>
        <v/>
      </c>
      <c r="AC189" s="130" t="str">
        <f t="shared" si="19"/>
        <v/>
      </c>
      <c r="AD189" s="130" t="str">
        <f t="shared" si="19"/>
        <v/>
      </c>
      <c r="AE189" s="130" t="str">
        <f t="shared" si="19"/>
        <v/>
      </c>
      <c r="AF189" s="130" t="str">
        <f t="shared" si="19"/>
        <v/>
      </c>
      <c r="AG189" s="130" t="str">
        <f t="shared" si="19"/>
        <v/>
      </c>
      <c r="AH189" s="130" t="str">
        <f t="shared" si="19"/>
        <v/>
      </c>
      <c r="AI189" s="130" t="str">
        <f t="shared" si="19"/>
        <v/>
      </c>
      <c r="AJ189" s="130" t="str">
        <f t="shared" si="19"/>
        <v/>
      </c>
      <c r="AK189" s="130" t="str">
        <f t="shared" si="19"/>
        <v/>
      </c>
      <c r="AL189" s="130" t="str">
        <f t="shared" si="19"/>
        <v/>
      </c>
      <c r="AM189" s="130" t="str">
        <f t="shared" si="19"/>
        <v/>
      </c>
      <c r="AN189" s="130" t="str">
        <f t="shared" si="19"/>
        <v/>
      </c>
      <c r="AO189" s="130" t="str">
        <f t="shared" si="19"/>
        <v/>
      </c>
      <c r="AP189" s="130" t="str">
        <f t="shared" si="19"/>
        <v/>
      </c>
      <c r="AQ189" s="130" t="str">
        <f t="shared" si="19"/>
        <v/>
      </c>
      <c r="AR189" s="130" t="str">
        <f t="shared" si="19"/>
        <v/>
      </c>
      <c r="AS189" s="130" t="str">
        <f t="shared" si="19"/>
        <v/>
      </c>
      <c r="AT189" s="130" t="str">
        <f t="shared" si="19"/>
        <v/>
      </c>
      <c r="AU189" s="130" t="str">
        <f t="shared" si="19"/>
        <v/>
      </c>
      <c r="AV189" s="130" t="str">
        <f t="shared" si="19"/>
        <v/>
      </c>
      <c r="AW189" s="130" t="str">
        <f t="shared" si="19"/>
        <v/>
      </c>
      <c r="AX189" s="130" t="str">
        <f t="shared" si="19"/>
        <v/>
      </c>
      <c r="AY189" s="130" t="str">
        <f t="shared" si="19"/>
        <v/>
      </c>
      <c r="AZ189" s="130" t="str">
        <f t="shared" si="19"/>
        <v/>
      </c>
      <c r="BA189" s="130" t="str">
        <f t="shared" si="19"/>
        <v/>
      </c>
      <c r="BB189" s="130" t="str">
        <f t="shared" si="19"/>
        <v/>
      </c>
      <c r="BC189" s="130" t="str">
        <f t="shared" si="19"/>
        <v/>
      </c>
      <c r="BD189" s="130" t="str">
        <f t="shared" si="19"/>
        <v/>
      </c>
      <c r="BE189" s="130" t="str">
        <f t="shared" si="19"/>
        <v/>
      </c>
      <c r="BF189" s="130" t="str">
        <f t="shared" si="19"/>
        <v/>
      </c>
      <c r="BG189" s="130" t="str">
        <f t="shared" si="19"/>
        <v/>
      </c>
      <c r="BH189" s="130" t="str">
        <f t="shared" si="19"/>
        <v/>
      </c>
      <c r="BI189" s="130" t="str">
        <f t="shared" si="19"/>
        <v/>
      </c>
      <c r="BJ189" s="130" t="str">
        <f t="shared" si="19"/>
        <v/>
      </c>
      <c r="BK189" s="130" t="str">
        <f t="shared" si="19"/>
        <v/>
      </c>
      <c r="BL189" s="131" t="str">
        <f t="shared" si="19"/>
        <v/>
      </c>
    </row>
    <row r="190" spans="3:64" x14ac:dyDescent="0.25">
      <c r="C190" s="84" t="s">
        <v>117</v>
      </c>
      <c r="D190" s="129"/>
      <c r="E190" s="130">
        <f t="shared" ref="E190:BL190" ca="1" si="20">IF(E184&lt;=analysis_period,$G$177,"")</f>
        <v>0</v>
      </c>
      <c r="F190" s="130">
        <f t="shared" ca="1" si="20"/>
        <v>0</v>
      </c>
      <c r="G190" s="130">
        <f t="shared" ca="1" si="20"/>
        <v>0</v>
      </c>
      <c r="H190" s="130">
        <f t="shared" ca="1" si="20"/>
        <v>0</v>
      </c>
      <c r="I190" s="130">
        <f t="shared" ca="1" si="20"/>
        <v>0</v>
      </c>
      <c r="J190" s="130">
        <f t="shared" ca="1" si="20"/>
        <v>0</v>
      </c>
      <c r="K190" s="130">
        <f t="shared" ca="1" si="20"/>
        <v>0</v>
      </c>
      <c r="L190" s="130">
        <f t="shared" ca="1" si="20"/>
        <v>0</v>
      </c>
      <c r="M190" s="130">
        <f t="shared" ca="1" si="20"/>
        <v>0</v>
      </c>
      <c r="N190" s="130">
        <f t="shared" ca="1" si="20"/>
        <v>0</v>
      </c>
      <c r="O190" s="130">
        <f t="shared" ca="1" si="20"/>
        <v>0</v>
      </c>
      <c r="P190" s="130">
        <f t="shared" ca="1" si="20"/>
        <v>0</v>
      </c>
      <c r="Q190" s="130">
        <f t="shared" ca="1" si="20"/>
        <v>0</v>
      </c>
      <c r="R190" s="130">
        <f t="shared" ca="1" si="20"/>
        <v>0</v>
      </c>
      <c r="S190" s="130">
        <f t="shared" ca="1" si="20"/>
        <v>0</v>
      </c>
      <c r="T190" s="130" t="str">
        <f t="shared" si="20"/>
        <v/>
      </c>
      <c r="U190" s="130" t="str">
        <f t="shared" si="20"/>
        <v/>
      </c>
      <c r="V190" s="130" t="str">
        <f t="shared" si="20"/>
        <v/>
      </c>
      <c r="W190" s="130" t="str">
        <f t="shared" si="20"/>
        <v/>
      </c>
      <c r="X190" s="130" t="str">
        <f t="shared" si="20"/>
        <v/>
      </c>
      <c r="Y190" s="130" t="str">
        <f t="shared" si="20"/>
        <v/>
      </c>
      <c r="Z190" s="130" t="str">
        <f t="shared" si="20"/>
        <v/>
      </c>
      <c r="AA190" s="130" t="str">
        <f t="shared" si="20"/>
        <v/>
      </c>
      <c r="AB190" s="130" t="str">
        <f t="shared" si="20"/>
        <v/>
      </c>
      <c r="AC190" s="130" t="str">
        <f t="shared" si="20"/>
        <v/>
      </c>
      <c r="AD190" s="130" t="str">
        <f t="shared" si="20"/>
        <v/>
      </c>
      <c r="AE190" s="130" t="str">
        <f t="shared" si="20"/>
        <v/>
      </c>
      <c r="AF190" s="130" t="str">
        <f t="shared" si="20"/>
        <v/>
      </c>
      <c r="AG190" s="130" t="str">
        <f t="shared" si="20"/>
        <v/>
      </c>
      <c r="AH190" s="130" t="str">
        <f t="shared" si="20"/>
        <v/>
      </c>
      <c r="AI190" s="130" t="str">
        <f t="shared" si="20"/>
        <v/>
      </c>
      <c r="AJ190" s="130" t="str">
        <f t="shared" si="20"/>
        <v/>
      </c>
      <c r="AK190" s="130" t="str">
        <f t="shared" si="20"/>
        <v/>
      </c>
      <c r="AL190" s="130" t="str">
        <f t="shared" si="20"/>
        <v/>
      </c>
      <c r="AM190" s="130" t="str">
        <f t="shared" si="20"/>
        <v/>
      </c>
      <c r="AN190" s="130" t="str">
        <f t="shared" si="20"/>
        <v/>
      </c>
      <c r="AO190" s="130" t="str">
        <f t="shared" si="20"/>
        <v/>
      </c>
      <c r="AP190" s="130" t="str">
        <f t="shared" si="20"/>
        <v/>
      </c>
      <c r="AQ190" s="130" t="str">
        <f t="shared" si="20"/>
        <v/>
      </c>
      <c r="AR190" s="130" t="str">
        <f t="shared" si="20"/>
        <v/>
      </c>
      <c r="AS190" s="130" t="str">
        <f t="shared" si="20"/>
        <v/>
      </c>
      <c r="AT190" s="130" t="str">
        <f t="shared" si="20"/>
        <v/>
      </c>
      <c r="AU190" s="130" t="str">
        <f t="shared" si="20"/>
        <v/>
      </c>
      <c r="AV190" s="130" t="str">
        <f t="shared" si="20"/>
        <v/>
      </c>
      <c r="AW190" s="130" t="str">
        <f t="shared" si="20"/>
        <v/>
      </c>
      <c r="AX190" s="130" t="str">
        <f t="shared" si="20"/>
        <v/>
      </c>
      <c r="AY190" s="130" t="str">
        <f t="shared" si="20"/>
        <v/>
      </c>
      <c r="AZ190" s="130" t="str">
        <f t="shared" si="20"/>
        <v/>
      </c>
      <c r="BA190" s="130" t="str">
        <f t="shared" si="20"/>
        <v/>
      </c>
      <c r="BB190" s="130" t="str">
        <f t="shared" si="20"/>
        <v/>
      </c>
      <c r="BC190" s="130" t="str">
        <f t="shared" si="20"/>
        <v/>
      </c>
      <c r="BD190" s="130" t="str">
        <f t="shared" si="20"/>
        <v/>
      </c>
      <c r="BE190" s="130" t="str">
        <f t="shared" si="20"/>
        <v/>
      </c>
      <c r="BF190" s="130" t="str">
        <f t="shared" si="20"/>
        <v/>
      </c>
      <c r="BG190" s="130" t="str">
        <f t="shared" si="20"/>
        <v/>
      </c>
      <c r="BH190" s="130" t="str">
        <f t="shared" si="20"/>
        <v/>
      </c>
      <c r="BI190" s="130" t="str">
        <f t="shared" si="20"/>
        <v/>
      </c>
      <c r="BJ190" s="130" t="str">
        <f t="shared" si="20"/>
        <v/>
      </c>
      <c r="BK190" s="130" t="str">
        <f t="shared" si="20"/>
        <v/>
      </c>
      <c r="BL190" s="131" t="str">
        <f t="shared" si="20"/>
        <v/>
      </c>
    </row>
    <row r="191" spans="3:64" x14ac:dyDescent="0.25">
      <c r="D191" s="41"/>
      <c r="E191" s="41"/>
      <c r="F191" s="41"/>
      <c r="G191" s="41"/>
      <c r="H191" s="41"/>
      <c r="I191" s="41"/>
      <c r="J191" s="41"/>
      <c r="K191" s="41"/>
      <c r="L191" s="41"/>
      <c r="M191" s="41"/>
      <c r="N191" s="41"/>
      <c r="O191" s="41"/>
      <c r="P191" s="41"/>
      <c r="Q191" s="41"/>
      <c r="R191" s="41"/>
      <c r="S191" s="41"/>
    </row>
    <row r="192" spans="3:64" x14ac:dyDescent="0.25">
      <c r="C192" s="13" t="s">
        <v>261</v>
      </c>
      <c r="D192" s="41"/>
      <c r="E192" s="41"/>
      <c r="F192" s="41"/>
      <c r="G192" s="41"/>
      <c r="H192" s="41"/>
      <c r="I192" s="41"/>
      <c r="J192" s="41"/>
      <c r="K192" s="41"/>
      <c r="L192" s="41"/>
      <c r="M192" s="41"/>
      <c r="N192" s="41"/>
      <c r="O192" s="41"/>
      <c r="P192" s="41"/>
      <c r="Q192" s="41"/>
      <c r="R192" s="41"/>
      <c r="S192" s="41"/>
    </row>
    <row r="193" spans="3:64" x14ac:dyDescent="0.25">
      <c r="C193" s="84" t="s">
        <v>118</v>
      </c>
      <c r="D193" s="123"/>
      <c r="E193" s="124">
        <f t="shared" ref="E193:BL193" ca="1" si="21">IF(E184&lt;=analysis_period,SUM(E185,E187,E188,E190),"")</f>
        <v>0</v>
      </c>
      <c r="F193" s="124">
        <f t="shared" ca="1" si="21"/>
        <v>0</v>
      </c>
      <c r="G193" s="124">
        <f t="shared" ca="1" si="21"/>
        <v>0</v>
      </c>
      <c r="H193" s="124">
        <f t="shared" ca="1" si="21"/>
        <v>0</v>
      </c>
      <c r="I193" s="124">
        <f t="shared" ca="1" si="21"/>
        <v>0</v>
      </c>
      <c r="J193" s="124">
        <f t="shared" ca="1" si="21"/>
        <v>0</v>
      </c>
      <c r="K193" s="124">
        <f t="shared" ca="1" si="21"/>
        <v>0</v>
      </c>
      <c r="L193" s="124">
        <f t="shared" ca="1" si="21"/>
        <v>0</v>
      </c>
      <c r="M193" s="124">
        <f t="shared" ca="1" si="21"/>
        <v>0</v>
      </c>
      <c r="N193" s="124">
        <f t="shared" ca="1" si="21"/>
        <v>0</v>
      </c>
      <c r="O193" s="124">
        <f t="shared" ca="1" si="21"/>
        <v>0</v>
      </c>
      <c r="P193" s="124">
        <f t="shared" ca="1" si="21"/>
        <v>0</v>
      </c>
      <c r="Q193" s="124">
        <f t="shared" ca="1" si="21"/>
        <v>0</v>
      </c>
      <c r="R193" s="124">
        <f t="shared" ca="1" si="21"/>
        <v>0</v>
      </c>
      <c r="S193" s="124">
        <f t="shared" ca="1" si="21"/>
        <v>0</v>
      </c>
      <c r="T193" s="124" t="str">
        <f t="shared" si="21"/>
        <v/>
      </c>
      <c r="U193" s="124" t="str">
        <f t="shared" si="21"/>
        <v/>
      </c>
      <c r="V193" s="124" t="str">
        <f t="shared" si="21"/>
        <v/>
      </c>
      <c r="W193" s="124" t="str">
        <f t="shared" si="21"/>
        <v/>
      </c>
      <c r="X193" s="124" t="str">
        <f t="shared" si="21"/>
        <v/>
      </c>
      <c r="Y193" s="124" t="str">
        <f t="shared" si="21"/>
        <v/>
      </c>
      <c r="Z193" s="124" t="str">
        <f t="shared" si="21"/>
        <v/>
      </c>
      <c r="AA193" s="124" t="str">
        <f t="shared" si="21"/>
        <v/>
      </c>
      <c r="AB193" s="124" t="str">
        <f t="shared" si="21"/>
        <v/>
      </c>
      <c r="AC193" s="124" t="str">
        <f t="shared" si="21"/>
        <v/>
      </c>
      <c r="AD193" s="124" t="str">
        <f t="shared" si="21"/>
        <v/>
      </c>
      <c r="AE193" s="124" t="str">
        <f t="shared" si="21"/>
        <v/>
      </c>
      <c r="AF193" s="124" t="str">
        <f t="shared" si="21"/>
        <v/>
      </c>
      <c r="AG193" s="124" t="str">
        <f t="shared" si="21"/>
        <v/>
      </c>
      <c r="AH193" s="124" t="str">
        <f t="shared" si="21"/>
        <v/>
      </c>
      <c r="AI193" s="124" t="str">
        <f t="shared" si="21"/>
        <v/>
      </c>
      <c r="AJ193" s="124" t="str">
        <f t="shared" si="21"/>
        <v/>
      </c>
      <c r="AK193" s="124" t="str">
        <f t="shared" si="21"/>
        <v/>
      </c>
      <c r="AL193" s="124" t="str">
        <f t="shared" si="21"/>
        <v/>
      </c>
      <c r="AM193" s="124" t="str">
        <f t="shared" si="21"/>
        <v/>
      </c>
      <c r="AN193" s="124" t="str">
        <f t="shared" si="21"/>
        <v/>
      </c>
      <c r="AO193" s="124" t="str">
        <f t="shared" si="21"/>
        <v/>
      </c>
      <c r="AP193" s="124" t="str">
        <f t="shared" si="21"/>
        <v/>
      </c>
      <c r="AQ193" s="124" t="str">
        <f t="shared" si="21"/>
        <v/>
      </c>
      <c r="AR193" s="124" t="str">
        <f t="shared" si="21"/>
        <v/>
      </c>
      <c r="AS193" s="124" t="str">
        <f t="shared" si="21"/>
        <v/>
      </c>
      <c r="AT193" s="124" t="str">
        <f t="shared" si="21"/>
        <v/>
      </c>
      <c r="AU193" s="124" t="str">
        <f t="shared" si="21"/>
        <v/>
      </c>
      <c r="AV193" s="124" t="str">
        <f t="shared" si="21"/>
        <v/>
      </c>
      <c r="AW193" s="124" t="str">
        <f t="shared" si="21"/>
        <v/>
      </c>
      <c r="AX193" s="124" t="str">
        <f t="shared" si="21"/>
        <v/>
      </c>
      <c r="AY193" s="124" t="str">
        <f t="shared" si="21"/>
        <v/>
      </c>
      <c r="AZ193" s="124" t="str">
        <f t="shared" si="21"/>
        <v/>
      </c>
      <c r="BA193" s="124" t="str">
        <f t="shared" si="21"/>
        <v/>
      </c>
      <c r="BB193" s="124" t="str">
        <f t="shared" si="21"/>
        <v/>
      </c>
      <c r="BC193" s="124" t="str">
        <f t="shared" si="21"/>
        <v/>
      </c>
      <c r="BD193" s="124" t="str">
        <f t="shared" si="21"/>
        <v/>
      </c>
      <c r="BE193" s="124" t="str">
        <f t="shared" si="21"/>
        <v/>
      </c>
      <c r="BF193" s="124" t="str">
        <f t="shared" si="21"/>
        <v/>
      </c>
      <c r="BG193" s="124" t="str">
        <f t="shared" si="21"/>
        <v/>
      </c>
      <c r="BH193" s="124" t="str">
        <f t="shared" si="21"/>
        <v/>
      </c>
      <c r="BI193" s="124" t="str">
        <f t="shared" si="21"/>
        <v/>
      </c>
      <c r="BJ193" s="124" t="str">
        <f t="shared" si="21"/>
        <v/>
      </c>
      <c r="BK193" s="124" t="str">
        <f t="shared" si="21"/>
        <v/>
      </c>
      <c r="BL193" s="125" t="str">
        <f t="shared" si="21"/>
        <v/>
      </c>
    </row>
    <row r="194" spans="3:64" x14ac:dyDescent="0.25">
      <c r="C194" s="84" t="s">
        <v>119</v>
      </c>
      <c r="D194" s="126"/>
      <c r="E194" s="127">
        <f t="shared" ref="E194:BL194" ca="1" si="22">IF(E184&lt;=analysis_period,SUM(E186,E187,E188,E190),"")</f>
        <v>0</v>
      </c>
      <c r="F194" s="127">
        <f t="shared" ca="1" si="22"/>
        <v>0</v>
      </c>
      <c r="G194" s="127">
        <f t="shared" ca="1" si="22"/>
        <v>0</v>
      </c>
      <c r="H194" s="127">
        <f t="shared" ca="1" si="22"/>
        <v>0</v>
      </c>
      <c r="I194" s="127">
        <f t="shared" ca="1" si="22"/>
        <v>0</v>
      </c>
      <c r="J194" s="127">
        <f t="shared" ca="1" si="22"/>
        <v>0</v>
      </c>
      <c r="K194" s="127">
        <f t="shared" ca="1" si="22"/>
        <v>0</v>
      </c>
      <c r="L194" s="127">
        <f t="shared" ca="1" si="22"/>
        <v>0</v>
      </c>
      <c r="M194" s="127">
        <f t="shared" ca="1" si="22"/>
        <v>0</v>
      </c>
      <c r="N194" s="127">
        <f t="shared" ca="1" si="22"/>
        <v>0</v>
      </c>
      <c r="O194" s="127">
        <f t="shared" ca="1" si="22"/>
        <v>0</v>
      </c>
      <c r="P194" s="127">
        <f t="shared" ca="1" si="22"/>
        <v>0</v>
      </c>
      <c r="Q194" s="127">
        <f t="shared" ca="1" si="22"/>
        <v>0</v>
      </c>
      <c r="R194" s="127">
        <f t="shared" ca="1" si="22"/>
        <v>0</v>
      </c>
      <c r="S194" s="127">
        <f t="shared" ca="1" si="22"/>
        <v>0</v>
      </c>
      <c r="T194" s="127" t="str">
        <f t="shared" si="22"/>
        <v/>
      </c>
      <c r="U194" s="127" t="str">
        <f t="shared" si="22"/>
        <v/>
      </c>
      <c r="V194" s="127" t="str">
        <f t="shared" si="22"/>
        <v/>
      </c>
      <c r="W194" s="127" t="str">
        <f t="shared" si="22"/>
        <v/>
      </c>
      <c r="X194" s="127" t="str">
        <f t="shared" si="22"/>
        <v/>
      </c>
      <c r="Y194" s="127" t="str">
        <f t="shared" si="22"/>
        <v/>
      </c>
      <c r="Z194" s="127" t="str">
        <f t="shared" si="22"/>
        <v/>
      </c>
      <c r="AA194" s="127" t="str">
        <f t="shared" si="22"/>
        <v/>
      </c>
      <c r="AB194" s="127" t="str">
        <f t="shared" si="22"/>
        <v/>
      </c>
      <c r="AC194" s="127" t="str">
        <f t="shared" si="22"/>
        <v/>
      </c>
      <c r="AD194" s="127" t="str">
        <f t="shared" si="22"/>
        <v/>
      </c>
      <c r="AE194" s="127" t="str">
        <f t="shared" si="22"/>
        <v/>
      </c>
      <c r="AF194" s="127" t="str">
        <f t="shared" si="22"/>
        <v/>
      </c>
      <c r="AG194" s="127" t="str">
        <f t="shared" si="22"/>
        <v/>
      </c>
      <c r="AH194" s="127" t="str">
        <f t="shared" si="22"/>
        <v/>
      </c>
      <c r="AI194" s="127" t="str">
        <f t="shared" si="22"/>
        <v/>
      </c>
      <c r="AJ194" s="127" t="str">
        <f t="shared" si="22"/>
        <v/>
      </c>
      <c r="AK194" s="127" t="str">
        <f t="shared" si="22"/>
        <v/>
      </c>
      <c r="AL194" s="127" t="str">
        <f t="shared" si="22"/>
        <v/>
      </c>
      <c r="AM194" s="127" t="str">
        <f t="shared" si="22"/>
        <v/>
      </c>
      <c r="AN194" s="127" t="str">
        <f t="shared" si="22"/>
        <v/>
      </c>
      <c r="AO194" s="127" t="str">
        <f t="shared" si="22"/>
        <v/>
      </c>
      <c r="AP194" s="127" t="str">
        <f t="shared" si="22"/>
        <v/>
      </c>
      <c r="AQ194" s="127" t="str">
        <f t="shared" si="22"/>
        <v/>
      </c>
      <c r="AR194" s="127" t="str">
        <f t="shared" si="22"/>
        <v/>
      </c>
      <c r="AS194" s="127" t="str">
        <f t="shared" si="22"/>
        <v/>
      </c>
      <c r="AT194" s="127" t="str">
        <f t="shared" si="22"/>
        <v/>
      </c>
      <c r="AU194" s="127" t="str">
        <f t="shared" si="22"/>
        <v/>
      </c>
      <c r="AV194" s="127" t="str">
        <f t="shared" si="22"/>
        <v/>
      </c>
      <c r="AW194" s="127" t="str">
        <f t="shared" si="22"/>
        <v/>
      </c>
      <c r="AX194" s="127" t="str">
        <f t="shared" si="22"/>
        <v/>
      </c>
      <c r="AY194" s="127" t="str">
        <f t="shared" si="22"/>
        <v/>
      </c>
      <c r="AZ194" s="127" t="str">
        <f t="shared" si="22"/>
        <v/>
      </c>
      <c r="BA194" s="127" t="str">
        <f t="shared" si="22"/>
        <v/>
      </c>
      <c r="BB194" s="127" t="str">
        <f t="shared" si="22"/>
        <v/>
      </c>
      <c r="BC194" s="127" t="str">
        <f t="shared" si="22"/>
        <v/>
      </c>
      <c r="BD194" s="127" t="str">
        <f t="shared" si="22"/>
        <v/>
      </c>
      <c r="BE194" s="127" t="str">
        <f t="shared" si="22"/>
        <v/>
      </c>
      <c r="BF194" s="127" t="str">
        <f t="shared" si="22"/>
        <v/>
      </c>
      <c r="BG194" s="127" t="str">
        <f t="shared" si="22"/>
        <v/>
      </c>
      <c r="BH194" s="127" t="str">
        <f t="shared" si="22"/>
        <v/>
      </c>
      <c r="BI194" s="127" t="str">
        <f t="shared" si="22"/>
        <v/>
      </c>
      <c r="BJ194" s="127" t="str">
        <f t="shared" si="22"/>
        <v/>
      </c>
      <c r="BK194" s="127" t="str">
        <f t="shared" si="22"/>
        <v/>
      </c>
      <c r="BL194" s="128" t="str">
        <f t="shared" si="22"/>
        <v/>
      </c>
    </row>
    <row r="195" spans="3:64" x14ac:dyDescent="0.25">
      <c r="C195" s="84" t="s">
        <v>120</v>
      </c>
      <c r="D195" s="126"/>
      <c r="E195" s="127">
        <f t="shared" ref="E195:BL195" ca="1" si="23">IF(E184&lt;=analysis_period,SUM(E185,E187,E189,E190),"")</f>
        <v>0</v>
      </c>
      <c r="F195" s="127">
        <f t="shared" ca="1" si="23"/>
        <v>0</v>
      </c>
      <c r="G195" s="127">
        <f t="shared" ca="1" si="23"/>
        <v>0</v>
      </c>
      <c r="H195" s="127">
        <f t="shared" ca="1" si="23"/>
        <v>0</v>
      </c>
      <c r="I195" s="127">
        <f t="shared" ca="1" si="23"/>
        <v>0</v>
      </c>
      <c r="J195" s="127">
        <f t="shared" ca="1" si="23"/>
        <v>0</v>
      </c>
      <c r="K195" s="127">
        <f t="shared" ca="1" si="23"/>
        <v>0</v>
      </c>
      <c r="L195" s="127">
        <f t="shared" ca="1" si="23"/>
        <v>0</v>
      </c>
      <c r="M195" s="127">
        <f t="shared" ca="1" si="23"/>
        <v>0</v>
      </c>
      <c r="N195" s="127">
        <f t="shared" ca="1" si="23"/>
        <v>0</v>
      </c>
      <c r="O195" s="127">
        <f t="shared" ca="1" si="23"/>
        <v>0</v>
      </c>
      <c r="P195" s="127">
        <f t="shared" ca="1" si="23"/>
        <v>0</v>
      </c>
      <c r="Q195" s="127">
        <f t="shared" ca="1" si="23"/>
        <v>0</v>
      </c>
      <c r="R195" s="127">
        <f t="shared" ca="1" si="23"/>
        <v>0</v>
      </c>
      <c r="S195" s="127">
        <f t="shared" ca="1" si="23"/>
        <v>0</v>
      </c>
      <c r="T195" s="127" t="str">
        <f t="shared" si="23"/>
        <v/>
      </c>
      <c r="U195" s="127" t="str">
        <f t="shared" si="23"/>
        <v/>
      </c>
      <c r="V195" s="127" t="str">
        <f t="shared" si="23"/>
        <v/>
      </c>
      <c r="W195" s="127" t="str">
        <f t="shared" si="23"/>
        <v/>
      </c>
      <c r="X195" s="127" t="str">
        <f t="shared" si="23"/>
        <v/>
      </c>
      <c r="Y195" s="127" t="str">
        <f t="shared" si="23"/>
        <v/>
      </c>
      <c r="Z195" s="127" t="str">
        <f t="shared" si="23"/>
        <v/>
      </c>
      <c r="AA195" s="127" t="str">
        <f t="shared" si="23"/>
        <v/>
      </c>
      <c r="AB195" s="127" t="str">
        <f t="shared" si="23"/>
        <v/>
      </c>
      <c r="AC195" s="127" t="str">
        <f t="shared" si="23"/>
        <v/>
      </c>
      <c r="AD195" s="127" t="str">
        <f t="shared" si="23"/>
        <v/>
      </c>
      <c r="AE195" s="127" t="str">
        <f t="shared" si="23"/>
        <v/>
      </c>
      <c r="AF195" s="127" t="str">
        <f t="shared" si="23"/>
        <v/>
      </c>
      <c r="AG195" s="127" t="str">
        <f t="shared" si="23"/>
        <v/>
      </c>
      <c r="AH195" s="127" t="str">
        <f t="shared" si="23"/>
        <v/>
      </c>
      <c r="AI195" s="127" t="str">
        <f t="shared" si="23"/>
        <v/>
      </c>
      <c r="AJ195" s="127" t="str">
        <f t="shared" si="23"/>
        <v/>
      </c>
      <c r="AK195" s="127" t="str">
        <f t="shared" si="23"/>
        <v/>
      </c>
      <c r="AL195" s="127" t="str">
        <f t="shared" si="23"/>
        <v/>
      </c>
      <c r="AM195" s="127" t="str">
        <f t="shared" si="23"/>
        <v/>
      </c>
      <c r="AN195" s="127" t="str">
        <f t="shared" si="23"/>
        <v/>
      </c>
      <c r="AO195" s="127" t="str">
        <f t="shared" si="23"/>
        <v/>
      </c>
      <c r="AP195" s="127" t="str">
        <f t="shared" si="23"/>
        <v/>
      </c>
      <c r="AQ195" s="127" t="str">
        <f t="shared" si="23"/>
        <v/>
      </c>
      <c r="AR195" s="127" t="str">
        <f t="shared" si="23"/>
        <v/>
      </c>
      <c r="AS195" s="127" t="str">
        <f t="shared" si="23"/>
        <v/>
      </c>
      <c r="AT195" s="127" t="str">
        <f t="shared" si="23"/>
        <v/>
      </c>
      <c r="AU195" s="127" t="str">
        <f t="shared" si="23"/>
        <v/>
      </c>
      <c r="AV195" s="127" t="str">
        <f t="shared" si="23"/>
        <v/>
      </c>
      <c r="AW195" s="127" t="str">
        <f t="shared" si="23"/>
        <v/>
      </c>
      <c r="AX195" s="127" t="str">
        <f t="shared" si="23"/>
        <v/>
      </c>
      <c r="AY195" s="127" t="str">
        <f t="shared" si="23"/>
        <v/>
      </c>
      <c r="AZ195" s="127" t="str">
        <f t="shared" si="23"/>
        <v/>
      </c>
      <c r="BA195" s="127" t="str">
        <f t="shared" si="23"/>
        <v/>
      </c>
      <c r="BB195" s="127" t="str">
        <f t="shared" si="23"/>
        <v/>
      </c>
      <c r="BC195" s="127" t="str">
        <f t="shared" si="23"/>
        <v/>
      </c>
      <c r="BD195" s="127" t="str">
        <f t="shared" si="23"/>
        <v/>
      </c>
      <c r="BE195" s="127" t="str">
        <f t="shared" si="23"/>
        <v/>
      </c>
      <c r="BF195" s="127" t="str">
        <f t="shared" si="23"/>
        <v/>
      </c>
      <c r="BG195" s="127" t="str">
        <f t="shared" si="23"/>
        <v/>
      </c>
      <c r="BH195" s="127" t="str">
        <f t="shared" si="23"/>
        <v/>
      </c>
      <c r="BI195" s="127" t="str">
        <f t="shared" si="23"/>
        <v/>
      </c>
      <c r="BJ195" s="127" t="str">
        <f t="shared" si="23"/>
        <v/>
      </c>
      <c r="BK195" s="127" t="str">
        <f t="shared" si="23"/>
        <v/>
      </c>
      <c r="BL195" s="128" t="str">
        <f t="shared" si="23"/>
        <v/>
      </c>
    </row>
    <row r="196" spans="3:64" x14ac:dyDescent="0.25">
      <c r="C196" s="84" t="s">
        <v>121</v>
      </c>
      <c r="D196" s="129"/>
      <c r="E196" s="130">
        <f t="shared" ref="E196:BL196" ca="1" si="24">IF(E184&lt;=analysis_period,SUM(E186,E187,E189,E190),"")</f>
        <v>0</v>
      </c>
      <c r="F196" s="130">
        <f t="shared" ca="1" si="24"/>
        <v>0</v>
      </c>
      <c r="G196" s="130">
        <f t="shared" ca="1" si="24"/>
        <v>0</v>
      </c>
      <c r="H196" s="130">
        <f t="shared" ca="1" si="24"/>
        <v>0</v>
      </c>
      <c r="I196" s="130">
        <f t="shared" ca="1" si="24"/>
        <v>0</v>
      </c>
      <c r="J196" s="130">
        <f t="shared" ca="1" si="24"/>
        <v>0</v>
      </c>
      <c r="K196" s="130">
        <f t="shared" ca="1" si="24"/>
        <v>0</v>
      </c>
      <c r="L196" s="130">
        <f t="shared" ca="1" si="24"/>
        <v>0</v>
      </c>
      <c r="M196" s="130">
        <f t="shared" ca="1" si="24"/>
        <v>0</v>
      </c>
      <c r="N196" s="130">
        <f t="shared" ca="1" si="24"/>
        <v>0</v>
      </c>
      <c r="O196" s="130">
        <f t="shared" ca="1" si="24"/>
        <v>0</v>
      </c>
      <c r="P196" s="130">
        <f t="shared" ca="1" si="24"/>
        <v>0</v>
      </c>
      <c r="Q196" s="130">
        <f t="shared" ca="1" si="24"/>
        <v>0</v>
      </c>
      <c r="R196" s="130">
        <f t="shared" ca="1" si="24"/>
        <v>0</v>
      </c>
      <c r="S196" s="130">
        <f t="shared" ca="1" si="24"/>
        <v>0</v>
      </c>
      <c r="T196" s="130" t="str">
        <f t="shared" si="24"/>
        <v/>
      </c>
      <c r="U196" s="130" t="str">
        <f t="shared" si="24"/>
        <v/>
      </c>
      <c r="V196" s="130" t="str">
        <f t="shared" si="24"/>
        <v/>
      </c>
      <c r="W196" s="130" t="str">
        <f t="shared" si="24"/>
        <v/>
      </c>
      <c r="X196" s="130" t="str">
        <f t="shared" si="24"/>
        <v/>
      </c>
      <c r="Y196" s="130" t="str">
        <f t="shared" si="24"/>
        <v/>
      </c>
      <c r="Z196" s="130" t="str">
        <f t="shared" si="24"/>
        <v/>
      </c>
      <c r="AA196" s="130" t="str">
        <f t="shared" si="24"/>
        <v/>
      </c>
      <c r="AB196" s="130" t="str">
        <f t="shared" si="24"/>
        <v/>
      </c>
      <c r="AC196" s="130" t="str">
        <f t="shared" si="24"/>
        <v/>
      </c>
      <c r="AD196" s="130" t="str">
        <f t="shared" si="24"/>
        <v/>
      </c>
      <c r="AE196" s="130" t="str">
        <f t="shared" si="24"/>
        <v/>
      </c>
      <c r="AF196" s="130" t="str">
        <f t="shared" si="24"/>
        <v/>
      </c>
      <c r="AG196" s="130" t="str">
        <f t="shared" si="24"/>
        <v/>
      </c>
      <c r="AH196" s="130" t="str">
        <f t="shared" si="24"/>
        <v/>
      </c>
      <c r="AI196" s="130" t="str">
        <f t="shared" si="24"/>
        <v/>
      </c>
      <c r="AJ196" s="130" t="str">
        <f t="shared" si="24"/>
        <v/>
      </c>
      <c r="AK196" s="130" t="str">
        <f t="shared" si="24"/>
        <v/>
      </c>
      <c r="AL196" s="130" t="str">
        <f t="shared" si="24"/>
        <v/>
      </c>
      <c r="AM196" s="130" t="str">
        <f t="shared" si="24"/>
        <v/>
      </c>
      <c r="AN196" s="130" t="str">
        <f t="shared" si="24"/>
        <v/>
      </c>
      <c r="AO196" s="130" t="str">
        <f t="shared" si="24"/>
        <v/>
      </c>
      <c r="AP196" s="130" t="str">
        <f t="shared" si="24"/>
        <v/>
      </c>
      <c r="AQ196" s="130" t="str">
        <f t="shared" si="24"/>
        <v/>
      </c>
      <c r="AR196" s="130" t="str">
        <f t="shared" si="24"/>
        <v/>
      </c>
      <c r="AS196" s="130" t="str">
        <f t="shared" si="24"/>
        <v/>
      </c>
      <c r="AT196" s="130" t="str">
        <f t="shared" si="24"/>
        <v/>
      </c>
      <c r="AU196" s="130" t="str">
        <f t="shared" si="24"/>
        <v/>
      </c>
      <c r="AV196" s="130" t="str">
        <f t="shared" si="24"/>
        <v/>
      </c>
      <c r="AW196" s="130" t="str">
        <f t="shared" si="24"/>
        <v/>
      </c>
      <c r="AX196" s="130" t="str">
        <f t="shared" si="24"/>
        <v/>
      </c>
      <c r="AY196" s="130" t="str">
        <f t="shared" si="24"/>
        <v/>
      </c>
      <c r="AZ196" s="130" t="str">
        <f t="shared" si="24"/>
        <v/>
      </c>
      <c r="BA196" s="130" t="str">
        <f t="shared" si="24"/>
        <v/>
      </c>
      <c r="BB196" s="130" t="str">
        <f t="shared" si="24"/>
        <v/>
      </c>
      <c r="BC196" s="130" t="str">
        <f t="shared" si="24"/>
        <v/>
      </c>
      <c r="BD196" s="130" t="str">
        <f t="shared" si="24"/>
        <v/>
      </c>
      <c r="BE196" s="130" t="str">
        <f t="shared" si="24"/>
        <v/>
      </c>
      <c r="BF196" s="130" t="str">
        <f t="shared" si="24"/>
        <v/>
      </c>
      <c r="BG196" s="130" t="str">
        <f t="shared" si="24"/>
        <v/>
      </c>
      <c r="BH196" s="130" t="str">
        <f t="shared" si="24"/>
        <v/>
      </c>
      <c r="BI196" s="130" t="str">
        <f t="shared" si="24"/>
        <v/>
      </c>
      <c r="BJ196" s="130" t="str">
        <f t="shared" si="24"/>
        <v/>
      </c>
      <c r="BK196" s="130" t="str">
        <f t="shared" si="24"/>
        <v/>
      </c>
      <c r="BL196" s="131" t="str">
        <f t="shared" si="24"/>
        <v/>
      </c>
    </row>
    <row r="197" spans="3:64" ht="15.75" x14ac:dyDescent="0.25">
      <c r="C197" s="12"/>
    </row>
    <row r="198" spans="3:64" ht="15.75" x14ac:dyDescent="0.25">
      <c r="C198" s="58" t="s">
        <v>262</v>
      </c>
      <c r="D198" s="18"/>
      <c r="E198" s="18"/>
      <c r="F198" s="18"/>
      <c r="G198" s="19"/>
    </row>
    <row r="199" spans="3:64" x14ac:dyDescent="0.25">
      <c r="C199" s="62" t="s">
        <v>23</v>
      </c>
      <c r="D199" s="3"/>
      <c r="E199" s="54"/>
      <c r="F199" s="54"/>
      <c r="G199" s="26"/>
    </row>
    <row r="200" spans="3:64" x14ac:dyDescent="0.25">
      <c r="C200" s="25"/>
      <c r="D200" s="54" t="s">
        <v>24</v>
      </c>
      <c r="E200" s="54"/>
      <c r="F200" s="3"/>
      <c r="G200" s="81">
        <f ca="1">NPV(WACC_real,E193:BL193)</f>
        <v>0</v>
      </c>
      <c r="H200" s="41"/>
      <c r="I200" s="88"/>
    </row>
    <row r="201" spans="3:64" x14ac:dyDescent="0.25">
      <c r="C201" s="25"/>
      <c r="D201" s="54" t="s">
        <v>26</v>
      </c>
      <c r="E201" s="54"/>
      <c r="F201" s="54"/>
      <c r="G201" s="81">
        <f ca="1">NPV(WACC_real,E195:BL195)</f>
        <v>0</v>
      </c>
    </row>
    <row r="202" spans="3:64" x14ac:dyDescent="0.25">
      <c r="C202" s="59" t="s">
        <v>28</v>
      </c>
      <c r="D202" s="3"/>
      <c r="E202" s="3"/>
      <c r="F202" s="3"/>
      <c r="G202" s="26"/>
    </row>
    <row r="203" spans="3:64" x14ac:dyDescent="0.25">
      <c r="C203" s="25"/>
      <c r="D203" s="54" t="s">
        <v>24</v>
      </c>
      <c r="E203" s="52"/>
      <c r="F203" s="52"/>
      <c r="G203" s="81">
        <f ca="1">NPV(WACC_real,E194:BL194)</f>
        <v>0</v>
      </c>
    </row>
    <row r="204" spans="3:64" x14ac:dyDescent="0.25">
      <c r="C204" s="20"/>
      <c r="D204" s="61" t="s">
        <v>26</v>
      </c>
      <c r="E204" s="21"/>
      <c r="F204" s="21"/>
      <c r="G204" s="81">
        <f ca="1">NPV(WACC_real,E196:BL196)</f>
        <v>0</v>
      </c>
    </row>
  </sheetData>
  <mergeCells count="43">
    <mergeCell ref="M20:O20"/>
    <mergeCell ref="E21:H21"/>
    <mergeCell ref="M21:O21"/>
    <mergeCell ref="E22:H22"/>
    <mergeCell ref="L22:L23"/>
    <mergeCell ref="M22:O22"/>
    <mergeCell ref="M23:O23"/>
    <mergeCell ref="E27:H27"/>
    <mergeCell ref="C8:I12"/>
    <mergeCell ref="C20:C28"/>
    <mergeCell ref="E20:H20"/>
    <mergeCell ref="L20:L21"/>
    <mergeCell ref="E23:H23"/>
    <mergeCell ref="E24:H24"/>
    <mergeCell ref="E25:H25"/>
    <mergeCell ref="E26:H26"/>
    <mergeCell ref="D55:D65"/>
    <mergeCell ref="E28:H28"/>
    <mergeCell ref="C31:C38"/>
    <mergeCell ref="E31:H31"/>
    <mergeCell ref="E32:H32"/>
    <mergeCell ref="E33:H33"/>
    <mergeCell ref="E34:H34"/>
    <mergeCell ref="C41:C45"/>
    <mergeCell ref="E41:I41"/>
    <mergeCell ref="E42:I42"/>
    <mergeCell ref="E43:I43"/>
    <mergeCell ref="C48:N51"/>
    <mergeCell ref="E77:H77"/>
    <mergeCell ref="C78:C84"/>
    <mergeCell ref="E78:H78"/>
    <mergeCell ref="E79:H79"/>
    <mergeCell ref="E80:H80"/>
    <mergeCell ref="E81:H81"/>
    <mergeCell ref="E82:H82"/>
    <mergeCell ref="E83:H83"/>
    <mergeCell ref="E84:H84"/>
    <mergeCell ref="I85:I86"/>
    <mergeCell ref="D130:F130"/>
    <mergeCell ref="D131:F131"/>
    <mergeCell ref="D132:F132"/>
    <mergeCell ref="D133:F133"/>
    <mergeCell ref="E85:H86"/>
  </mergeCells>
  <conditionalFormatting sqref="E55:BL65">
    <cfRule type="expression" dxfId="0" priority="1">
      <formula>E$54&lt;= $J$28</formula>
    </cfRule>
  </conditionalFormatting>
  <dataValidations count="11">
    <dataValidation type="decimal" allowBlank="1" showInputMessage="1" showErrorMessage="1" errorTitle="OCC Cost Share" error="Overnight capital cost share must be a value between 0 and 1" sqref="J34" xr:uid="{D6B4E3C5-B9E3-44A3-BC4B-FFC9470CABE1}">
      <formula1>0</formula1>
      <formula2>1</formula2>
    </dataValidation>
    <dataValidation type="custom" allowBlank="1" showInputMessage="1" showErrorMessage="1" errorTitle="Variable O&amp;M" error="Variable O&amp;M cannot be a negative value" sqref="J33" xr:uid="{82F0ECD9-E486-49B0-8E11-B16B2831FB39}">
      <formula1>J33&gt;=0</formula1>
    </dataValidation>
    <dataValidation type="custom" allowBlank="1" showInputMessage="1" showErrorMessage="1" errorTitle="Fixed O&amp;M" error="Fixed O&amp;M cannot be a negative value" sqref="J32" xr:uid="{5A7C6C95-25A5-424F-83BE-50D821306CA3}">
      <formula1>J32&gt;=0</formula1>
    </dataValidation>
    <dataValidation type="custom" allowBlank="1" showInputMessage="1" showErrorMessage="1" errorTitle="Overnight capital cost" error="Overnight capital cost must be a positive value" sqref="J31" xr:uid="{AC8E1DB0-E0D8-4BC0-9E25-CBAEE521004F}">
      <formula1>J31&gt;=0</formula1>
    </dataValidation>
    <dataValidation type="whole" allowBlank="1" showInputMessage="1" showErrorMessage="1" errorTitle="Project life" error="Project life specified must be at least 15 years." sqref="J28" xr:uid="{BBACDA22-C383-444B-9C55-10EB916704BB}">
      <formula1>15</formula1>
      <formula2>100</formula2>
    </dataValidation>
    <dataValidation type="custom" allowBlank="1" showInputMessage="1" showErrorMessage="1" errorTitle="Rest time after discharge" error="Rest time must be 0 hours or greater" sqref="J26" xr:uid="{6718F564-F0E9-4ADF-A7E5-43AFE76270A2}">
      <formula1>J26&gt;=0</formula1>
    </dataValidation>
    <dataValidation type="custom" allowBlank="1" showInputMessage="1" showErrorMessage="1" errorTitle="Rest time after charge" error="Rest time must be 0 hours or greater" sqref="J25" xr:uid="{7999983B-3A37-4EB3-B665-AC31365AACB3}">
      <formula1>J25&gt;=0</formula1>
    </dataValidation>
    <dataValidation type="decimal" allowBlank="1" showInputMessage="1" showErrorMessage="1" errorTitle="Depth of Discharge" error="Depth of discharge must be a value between 0 and 1" sqref="J24" xr:uid="{63EC87FC-BBDE-410F-A571-2C71C1CF1DB6}">
      <formula1>0</formula1>
      <formula2>1</formula2>
    </dataValidation>
    <dataValidation type="decimal" allowBlank="1" showInputMessage="1" showErrorMessage="1" errorTitle="Round Trip Efficiency" error="Round trip efficiency must be a value between 0 and 1" sqref="J23" xr:uid="{6275F2F0-9AB9-4221-8338-EED3987FE950}">
      <formula1>0</formula1>
      <formula2>1</formula2>
    </dataValidation>
    <dataValidation type="custom" allowBlank="1" showInputMessage="1" showErrorMessage="1" errorTitle="Rated Storage Duration" error="Rated Storage Duration must be a value greater than 0." sqref="J22" xr:uid="{9909D64A-50DC-4ED0-8AEC-95165A3BF3F0}">
      <formula1>J22&gt;0</formula1>
    </dataValidation>
    <dataValidation type="custom" allowBlank="1" showErrorMessage="1" errorTitle="Rated Power Capacity (MW)" error="Rated Power Capacity (MW) must be a value greater than 0." promptTitle="Rated Power Capacity (MW)" prompt="Enter the rated power capacity of the storage system in megawatts (MW)" sqref="J21" xr:uid="{56C88EEB-CD34-4B18-AE29-3266A85E762B}">
      <formula1>J21&gt;0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AAE370D-3F47-4CA0-8141-77F677B8191C}">
          <x14:formula1>
            <xm:f>'Assumptions &amp; Parameters'!$C$58:$C$60</xm:f>
          </x14:formula1>
          <xm:sqref>J20</xm:sqref>
        </x14:dataValidation>
        <x14:dataValidation type="list" allowBlank="1" showInputMessage="1" showErrorMessage="1" xr:uid="{A54FF9AB-3B32-4E31-AB6A-F2811381BF6C}">
          <x14:formula1>
            <xm:f>'Assumptions &amp; Parameters'!$C$63:$C$64</xm:f>
          </x14:formula1>
          <xm:sqref>J41:J43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1CA7-07C9-4950-95C5-A703D46DEB9C}">
  <dimension ref="C4:S45"/>
  <sheetViews>
    <sheetView workbookViewId="0"/>
  </sheetViews>
  <sheetFormatPr defaultColWidth="8.85546875" defaultRowHeight="15" x14ac:dyDescent="0.25"/>
  <cols>
    <col min="1" max="16384" width="8.85546875" style="1"/>
  </cols>
  <sheetData>
    <row r="4" spans="3:19" ht="21" x14ac:dyDescent="0.35">
      <c r="C4" s="69" t="s">
        <v>4</v>
      </c>
    </row>
    <row r="5" spans="3:19" x14ac:dyDescent="0.25">
      <c r="C5" s="205" t="s">
        <v>238</v>
      </c>
      <c r="D5" s="205"/>
      <c r="E5" s="205"/>
      <c r="F5" s="205"/>
      <c r="G5" s="205"/>
      <c r="H5" s="205"/>
      <c r="I5" s="205"/>
      <c r="J5" s="205"/>
      <c r="K5" s="205"/>
      <c r="L5" s="205"/>
      <c r="M5" s="205"/>
      <c r="N5" s="205"/>
      <c r="O5" s="205"/>
      <c r="P5" s="205"/>
      <c r="Q5" s="205"/>
      <c r="R5" s="205"/>
      <c r="S5" s="205"/>
    </row>
    <row r="6" spans="3:19" x14ac:dyDescent="0.25">
      <c r="C6" s="205"/>
      <c r="D6" s="205"/>
      <c r="E6" s="205"/>
      <c r="F6" s="205"/>
      <c r="G6" s="205"/>
      <c r="H6" s="205"/>
      <c r="I6" s="205"/>
      <c r="J6" s="205"/>
      <c r="K6" s="205"/>
      <c r="L6" s="205"/>
      <c r="M6" s="205"/>
      <c r="N6" s="205"/>
      <c r="O6" s="205"/>
      <c r="P6" s="205"/>
      <c r="Q6" s="205"/>
      <c r="R6" s="205"/>
      <c r="S6" s="205"/>
    </row>
    <row r="7" spans="3:19" x14ac:dyDescent="0.25">
      <c r="C7" s="205"/>
      <c r="D7" s="205"/>
      <c r="E7" s="205"/>
      <c r="F7" s="205"/>
      <c r="G7" s="205"/>
      <c r="H7" s="205"/>
      <c r="I7" s="205"/>
      <c r="J7" s="205"/>
      <c r="K7" s="205"/>
      <c r="L7" s="205"/>
      <c r="M7" s="205"/>
      <c r="N7" s="205"/>
      <c r="O7" s="205"/>
      <c r="P7" s="205"/>
      <c r="Q7" s="205"/>
      <c r="R7" s="205"/>
      <c r="S7" s="205"/>
    </row>
    <row r="8" spans="3:19" x14ac:dyDescent="0.25">
      <c r="C8" s="205"/>
      <c r="D8" s="205"/>
      <c r="E8" s="205"/>
      <c r="F8" s="205"/>
      <c r="G8" s="205"/>
      <c r="H8" s="205"/>
      <c r="I8" s="205"/>
      <c r="J8" s="205"/>
      <c r="K8" s="205"/>
      <c r="L8" s="205"/>
      <c r="M8" s="205"/>
      <c r="N8" s="205"/>
      <c r="O8" s="205"/>
      <c r="P8" s="205"/>
      <c r="Q8" s="205"/>
      <c r="R8" s="205"/>
      <c r="S8" s="205"/>
    </row>
    <row r="9" spans="3:19" x14ac:dyDescent="0.25">
      <c r="C9" s="205"/>
      <c r="D9" s="205"/>
      <c r="E9" s="205"/>
      <c r="F9" s="205"/>
      <c r="G9" s="205"/>
      <c r="H9" s="205"/>
      <c r="I9" s="205"/>
      <c r="J9" s="205"/>
      <c r="K9" s="205"/>
      <c r="L9" s="205"/>
      <c r="M9" s="205"/>
      <c r="N9" s="205"/>
      <c r="O9" s="205"/>
      <c r="P9" s="205"/>
      <c r="Q9" s="205"/>
      <c r="R9" s="205"/>
      <c r="S9" s="205"/>
    </row>
    <row r="44" spans="3:3" x14ac:dyDescent="0.25">
      <c r="C44" s="4" t="s">
        <v>122</v>
      </c>
    </row>
    <row r="45" spans="3:3" x14ac:dyDescent="0.25">
      <c r="C45" s="68" t="s">
        <v>123</v>
      </c>
    </row>
  </sheetData>
  <mergeCells count="1">
    <mergeCell ref="C5:S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F3618-DDB0-477D-A343-68E0F1C92CA4}">
  <dimension ref="C4:K45"/>
  <sheetViews>
    <sheetView workbookViewId="0">
      <selection activeCell="G55" sqref="G55"/>
    </sheetView>
  </sheetViews>
  <sheetFormatPr defaultColWidth="8.85546875" defaultRowHeight="15" x14ac:dyDescent="0.25"/>
  <cols>
    <col min="1" max="2" width="8.85546875" style="1"/>
    <col min="3" max="3" width="13.140625" style="1" customWidth="1"/>
    <col min="4" max="4" width="30.140625" style="122" customWidth="1"/>
    <col min="5" max="11" width="25.140625" style="1" customWidth="1"/>
    <col min="12" max="12" width="85.7109375" style="1" customWidth="1"/>
    <col min="13" max="16384" width="8.85546875" style="1"/>
  </cols>
  <sheetData>
    <row r="4" spans="3:11" ht="21" x14ac:dyDescent="0.35">
      <c r="C4" s="69" t="s">
        <v>5</v>
      </c>
    </row>
    <row r="5" spans="3:11" ht="15.75" x14ac:dyDescent="0.25">
      <c r="C5" s="141" t="s">
        <v>225</v>
      </c>
      <c r="D5" s="141" t="s">
        <v>124</v>
      </c>
      <c r="E5" s="210" t="s">
        <v>125</v>
      </c>
      <c r="F5" s="211"/>
      <c r="G5" s="211"/>
      <c r="H5" s="211"/>
      <c r="I5" s="211"/>
      <c r="J5" s="211"/>
      <c r="K5" s="212"/>
    </row>
    <row r="6" spans="3:11" ht="17.649999999999999" customHeight="1" x14ac:dyDescent="0.25">
      <c r="C6" s="135" t="s">
        <v>126</v>
      </c>
      <c r="D6" s="137" t="s">
        <v>239</v>
      </c>
      <c r="E6" s="209" t="s">
        <v>265</v>
      </c>
      <c r="F6" s="209"/>
      <c r="G6" s="209"/>
      <c r="H6" s="209"/>
      <c r="I6" s="209"/>
      <c r="J6" s="209"/>
      <c r="K6" s="209"/>
    </row>
    <row r="7" spans="3:11" ht="32.450000000000003" customHeight="1" x14ac:dyDescent="0.25">
      <c r="C7" s="135" t="s">
        <v>127</v>
      </c>
      <c r="D7" s="137" t="s">
        <v>128</v>
      </c>
      <c r="E7" s="209" t="s">
        <v>266</v>
      </c>
      <c r="F7" s="209"/>
      <c r="G7" s="209"/>
      <c r="H7" s="209"/>
      <c r="I7" s="209"/>
      <c r="J7" s="209"/>
      <c r="K7" s="209"/>
    </row>
    <row r="8" spans="3:11" ht="15.6" customHeight="1" x14ac:dyDescent="0.25">
      <c r="C8" s="135" t="s">
        <v>129</v>
      </c>
      <c r="D8" s="137" t="s">
        <v>240</v>
      </c>
      <c r="E8" s="206" t="s">
        <v>130</v>
      </c>
      <c r="F8" s="207"/>
      <c r="G8" s="207"/>
      <c r="H8" s="207"/>
      <c r="I8" s="207"/>
      <c r="J8" s="207"/>
      <c r="K8" s="208"/>
    </row>
    <row r="9" spans="3:11" x14ac:dyDescent="0.25">
      <c r="C9" s="135"/>
      <c r="D9" s="140" t="s">
        <v>229</v>
      </c>
      <c r="E9" s="209" t="s">
        <v>131</v>
      </c>
      <c r="F9" s="209"/>
      <c r="G9" s="209"/>
      <c r="H9" s="209"/>
      <c r="I9" s="209"/>
      <c r="J9" s="209"/>
      <c r="K9" s="209"/>
    </row>
    <row r="10" spans="3:11" x14ac:dyDescent="0.25">
      <c r="C10" s="135" t="s">
        <v>132</v>
      </c>
      <c r="D10" s="137" t="s">
        <v>241</v>
      </c>
      <c r="E10" s="209" t="s">
        <v>133</v>
      </c>
      <c r="F10" s="209"/>
      <c r="G10" s="209"/>
      <c r="H10" s="209"/>
      <c r="I10" s="209"/>
      <c r="J10" s="209"/>
      <c r="K10" s="209"/>
    </row>
    <row r="11" spans="3:11" x14ac:dyDescent="0.25">
      <c r="C11" s="135" t="s">
        <v>134</v>
      </c>
      <c r="D11" s="137" t="s">
        <v>242</v>
      </c>
      <c r="E11" s="209" t="s">
        <v>135</v>
      </c>
      <c r="F11" s="209"/>
      <c r="G11" s="209"/>
      <c r="H11" s="209"/>
      <c r="I11" s="209"/>
      <c r="J11" s="209"/>
      <c r="K11" s="209"/>
    </row>
    <row r="12" spans="3:11" x14ac:dyDescent="0.25">
      <c r="C12" s="135" t="s">
        <v>136</v>
      </c>
      <c r="D12" s="137" t="s">
        <v>137</v>
      </c>
      <c r="E12" s="209" t="s">
        <v>138</v>
      </c>
      <c r="F12" s="209"/>
      <c r="G12" s="209"/>
      <c r="H12" s="209"/>
      <c r="I12" s="209"/>
      <c r="J12" s="209"/>
      <c r="K12" s="209"/>
    </row>
    <row r="13" spans="3:11" x14ac:dyDescent="0.25">
      <c r="C13" s="135"/>
      <c r="D13" s="140" t="s">
        <v>139</v>
      </c>
      <c r="E13" s="209" t="s">
        <v>140</v>
      </c>
      <c r="F13" s="209"/>
      <c r="G13" s="209"/>
      <c r="H13" s="209"/>
      <c r="I13" s="209"/>
      <c r="J13" s="209"/>
      <c r="K13" s="209"/>
    </row>
    <row r="14" spans="3:11" x14ac:dyDescent="0.25">
      <c r="C14" s="135" t="s">
        <v>141</v>
      </c>
      <c r="D14" s="137" t="s">
        <v>142</v>
      </c>
      <c r="E14" s="209" t="s">
        <v>143</v>
      </c>
      <c r="F14" s="209"/>
      <c r="G14" s="209"/>
      <c r="H14" s="209"/>
      <c r="I14" s="209"/>
      <c r="J14" s="209"/>
      <c r="K14" s="209"/>
    </row>
    <row r="15" spans="3:11" x14ac:dyDescent="0.25">
      <c r="C15" s="135" t="s">
        <v>144</v>
      </c>
      <c r="D15" s="137" t="s">
        <v>145</v>
      </c>
      <c r="E15" s="209" t="s">
        <v>146</v>
      </c>
      <c r="F15" s="209"/>
      <c r="G15" s="209"/>
      <c r="H15" s="209"/>
      <c r="I15" s="209"/>
      <c r="J15" s="209"/>
      <c r="K15" s="209"/>
    </row>
    <row r="16" spans="3:11" ht="58.15" customHeight="1" x14ac:dyDescent="0.25">
      <c r="C16" s="135"/>
      <c r="D16" s="137" t="s">
        <v>243</v>
      </c>
      <c r="E16" s="206" t="s">
        <v>278</v>
      </c>
      <c r="F16" s="207"/>
      <c r="G16" s="207"/>
      <c r="H16" s="207"/>
      <c r="I16" s="207"/>
      <c r="J16" s="207"/>
      <c r="K16" s="208"/>
    </row>
    <row r="17" spans="3:11" x14ac:dyDescent="0.25">
      <c r="C17" s="135" t="s">
        <v>147</v>
      </c>
      <c r="D17" s="137" t="s">
        <v>148</v>
      </c>
      <c r="E17" s="209" t="s">
        <v>267</v>
      </c>
      <c r="F17" s="209"/>
      <c r="G17" s="209"/>
      <c r="H17" s="209"/>
      <c r="I17" s="209"/>
      <c r="J17" s="209"/>
      <c r="K17" s="209"/>
    </row>
    <row r="18" spans="3:11" x14ac:dyDescent="0.25">
      <c r="C18" s="135"/>
      <c r="D18" s="140" t="s">
        <v>228</v>
      </c>
      <c r="E18" s="209" t="s">
        <v>149</v>
      </c>
      <c r="F18" s="209"/>
      <c r="G18" s="209"/>
      <c r="H18" s="209"/>
      <c r="I18" s="209"/>
      <c r="J18" s="209"/>
      <c r="K18" s="209"/>
    </row>
    <row r="19" spans="3:11" x14ac:dyDescent="0.25">
      <c r="C19" s="135" t="s">
        <v>150</v>
      </c>
      <c r="D19" s="137" t="s">
        <v>151</v>
      </c>
      <c r="E19" s="209" t="s">
        <v>268</v>
      </c>
      <c r="F19" s="209"/>
      <c r="G19" s="209"/>
      <c r="H19" s="209"/>
      <c r="I19" s="209"/>
      <c r="J19" s="209"/>
      <c r="K19" s="209"/>
    </row>
    <row r="20" spans="3:11" ht="63.4" customHeight="1" x14ac:dyDescent="0.25">
      <c r="C20" s="135"/>
      <c r="D20" s="137" t="s">
        <v>244</v>
      </c>
      <c r="E20" s="206" t="s">
        <v>280</v>
      </c>
      <c r="F20" s="207"/>
      <c r="G20" s="207"/>
      <c r="H20" s="207"/>
      <c r="I20" s="207"/>
      <c r="J20" s="207"/>
      <c r="K20" s="208"/>
    </row>
    <row r="21" spans="3:11" x14ac:dyDescent="0.25">
      <c r="C21" s="135" t="s">
        <v>152</v>
      </c>
      <c r="D21" s="137" t="s">
        <v>245</v>
      </c>
      <c r="E21" s="209" t="s">
        <v>269</v>
      </c>
      <c r="F21" s="209"/>
      <c r="G21" s="209"/>
      <c r="H21" s="209"/>
      <c r="I21" s="209"/>
      <c r="J21" s="209"/>
      <c r="K21" s="209"/>
    </row>
    <row r="22" spans="3:11" ht="30.4" customHeight="1" x14ac:dyDescent="0.25">
      <c r="C22" s="135" t="s">
        <v>153</v>
      </c>
      <c r="D22" s="137" t="s">
        <v>154</v>
      </c>
      <c r="E22" s="209" t="s">
        <v>155</v>
      </c>
      <c r="F22" s="209"/>
      <c r="G22" s="209"/>
      <c r="H22" s="209"/>
      <c r="I22" s="209"/>
      <c r="J22" s="209"/>
      <c r="K22" s="209"/>
    </row>
    <row r="23" spans="3:11" x14ac:dyDescent="0.25">
      <c r="C23" s="135" t="s">
        <v>156</v>
      </c>
      <c r="D23" s="137" t="s">
        <v>157</v>
      </c>
      <c r="E23" s="209" t="s">
        <v>158</v>
      </c>
      <c r="F23" s="209"/>
      <c r="G23" s="209"/>
      <c r="H23" s="209"/>
      <c r="I23" s="209"/>
      <c r="J23" s="209"/>
      <c r="K23" s="209"/>
    </row>
    <row r="24" spans="3:11" x14ac:dyDescent="0.25">
      <c r="C24" s="135" t="s">
        <v>159</v>
      </c>
      <c r="D24" s="137" t="s">
        <v>160</v>
      </c>
      <c r="E24" s="209" t="s">
        <v>270</v>
      </c>
      <c r="F24" s="209"/>
      <c r="G24" s="209"/>
      <c r="H24" s="209"/>
      <c r="I24" s="209"/>
      <c r="J24" s="209"/>
      <c r="K24" s="209"/>
    </row>
    <row r="25" spans="3:11" x14ac:dyDescent="0.25">
      <c r="C25" s="135" t="s">
        <v>161</v>
      </c>
      <c r="D25" s="137" t="s">
        <v>246</v>
      </c>
      <c r="E25" s="209" t="s">
        <v>271</v>
      </c>
      <c r="F25" s="209"/>
      <c r="G25" s="209"/>
      <c r="H25" s="209"/>
      <c r="I25" s="209"/>
      <c r="J25" s="209"/>
      <c r="K25" s="209"/>
    </row>
    <row r="26" spans="3:11" x14ac:dyDescent="0.25">
      <c r="C26" s="135" t="s">
        <v>162</v>
      </c>
      <c r="D26" s="137" t="s">
        <v>247</v>
      </c>
      <c r="E26" s="209" t="s">
        <v>163</v>
      </c>
      <c r="F26" s="209"/>
      <c r="G26" s="209"/>
      <c r="H26" s="209"/>
      <c r="I26" s="209"/>
      <c r="J26" s="209"/>
      <c r="K26" s="209"/>
    </row>
    <row r="27" spans="3:11" x14ac:dyDescent="0.25">
      <c r="C27" s="135" t="s">
        <v>164</v>
      </c>
      <c r="D27" s="137" t="s">
        <v>165</v>
      </c>
      <c r="E27" s="209" t="s">
        <v>166</v>
      </c>
      <c r="F27" s="209"/>
      <c r="G27" s="209"/>
      <c r="H27" s="209"/>
      <c r="I27" s="209"/>
      <c r="J27" s="209"/>
      <c r="K27" s="209"/>
    </row>
    <row r="28" spans="3:11" x14ac:dyDescent="0.25">
      <c r="C28" s="135" t="s">
        <v>167</v>
      </c>
      <c r="D28" s="137" t="s">
        <v>168</v>
      </c>
      <c r="E28" s="209" t="s">
        <v>169</v>
      </c>
      <c r="F28" s="209"/>
      <c r="G28" s="209"/>
      <c r="H28" s="209"/>
      <c r="I28" s="209"/>
      <c r="J28" s="209"/>
      <c r="K28" s="209"/>
    </row>
    <row r="29" spans="3:11" x14ac:dyDescent="0.25">
      <c r="C29" s="135" t="s">
        <v>170</v>
      </c>
      <c r="D29" s="137" t="s">
        <v>171</v>
      </c>
      <c r="E29" s="209" t="s">
        <v>172</v>
      </c>
      <c r="F29" s="209"/>
      <c r="G29" s="209"/>
      <c r="H29" s="209"/>
      <c r="I29" s="209"/>
      <c r="J29" s="209"/>
      <c r="K29" s="209"/>
    </row>
    <row r="30" spans="3:11" x14ac:dyDescent="0.25">
      <c r="C30" s="135" t="s">
        <v>173</v>
      </c>
      <c r="D30" s="137" t="s">
        <v>174</v>
      </c>
      <c r="E30" s="209" t="s">
        <v>175</v>
      </c>
      <c r="F30" s="209"/>
      <c r="G30" s="209"/>
      <c r="H30" s="209"/>
      <c r="I30" s="209"/>
      <c r="J30" s="209"/>
      <c r="K30" s="209"/>
    </row>
    <row r="31" spans="3:11" ht="31.9" customHeight="1" x14ac:dyDescent="0.25">
      <c r="C31" s="135"/>
      <c r="D31" s="137" t="s">
        <v>248</v>
      </c>
      <c r="E31" s="206" t="s">
        <v>279</v>
      </c>
      <c r="F31" s="207"/>
      <c r="G31" s="207"/>
      <c r="H31" s="207"/>
      <c r="I31" s="207"/>
      <c r="J31" s="207"/>
      <c r="K31" s="208"/>
    </row>
    <row r="32" spans="3:11" ht="26.45" customHeight="1" x14ac:dyDescent="0.25">
      <c r="C32" s="135" t="s">
        <v>176</v>
      </c>
      <c r="D32" s="137" t="s">
        <v>177</v>
      </c>
      <c r="E32" s="209" t="s">
        <v>178</v>
      </c>
      <c r="F32" s="209"/>
      <c r="G32" s="209"/>
      <c r="H32" s="209"/>
      <c r="I32" s="209"/>
      <c r="J32" s="209"/>
      <c r="K32" s="209"/>
    </row>
    <row r="33" spans="3:11" x14ac:dyDescent="0.25">
      <c r="C33" s="135"/>
      <c r="D33" s="137" t="s">
        <v>249</v>
      </c>
      <c r="E33" s="209" t="s">
        <v>226</v>
      </c>
      <c r="F33" s="209"/>
      <c r="G33" s="209"/>
      <c r="H33" s="209"/>
      <c r="I33" s="209"/>
      <c r="J33" s="209"/>
      <c r="K33" s="209"/>
    </row>
    <row r="34" spans="3:11" x14ac:dyDescent="0.25">
      <c r="C34" s="135"/>
      <c r="D34" s="137" t="s">
        <v>250</v>
      </c>
      <c r="E34" s="209" t="s">
        <v>227</v>
      </c>
      <c r="F34" s="209"/>
      <c r="G34" s="209"/>
      <c r="H34" s="209"/>
      <c r="I34" s="209"/>
      <c r="J34" s="209"/>
      <c r="K34" s="209"/>
    </row>
    <row r="35" spans="3:11" x14ac:dyDescent="0.25">
      <c r="C35" s="135" t="s">
        <v>179</v>
      </c>
      <c r="D35" s="137" t="s">
        <v>180</v>
      </c>
      <c r="E35" s="209" t="s">
        <v>181</v>
      </c>
      <c r="F35" s="209"/>
      <c r="G35" s="209"/>
      <c r="H35" s="209"/>
      <c r="I35" s="209"/>
      <c r="J35" s="209"/>
      <c r="K35" s="209"/>
    </row>
    <row r="36" spans="3:11" ht="30.95" customHeight="1" x14ac:dyDescent="0.25">
      <c r="C36" s="135" t="s">
        <v>182</v>
      </c>
      <c r="D36" s="137" t="s">
        <v>183</v>
      </c>
      <c r="E36" s="209" t="s">
        <v>272</v>
      </c>
      <c r="F36" s="209"/>
      <c r="G36" s="209"/>
      <c r="H36" s="209"/>
      <c r="I36" s="209"/>
      <c r="J36" s="209"/>
      <c r="K36" s="209"/>
    </row>
    <row r="37" spans="3:11" x14ac:dyDescent="0.25">
      <c r="C37" s="135" t="s">
        <v>184</v>
      </c>
      <c r="D37" s="137" t="s">
        <v>185</v>
      </c>
      <c r="E37" s="209" t="s">
        <v>273</v>
      </c>
      <c r="F37" s="209"/>
      <c r="G37" s="209"/>
      <c r="H37" s="209"/>
      <c r="I37" s="209"/>
      <c r="J37" s="209"/>
      <c r="K37" s="209"/>
    </row>
    <row r="38" spans="3:11" x14ac:dyDescent="0.25">
      <c r="C38" s="135" t="s">
        <v>186</v>
      </c>
      <c r="D38" s="137" t="s">
        <v>187</v>
      </c>
      <c r="E38" s="209" t="s">
        <v>274</v>
      </c>
      <c r="F38" s="209"/>
      <c r="G38" s="209"/>
      <c r="H38" s="209"/>
      <c r="I38" s="209"/>
      <c r="J38" s="209"/>
      <c r="K38" s="209"/>
    </row>
    <row r="39" spans="3:11" ht="18" customHeight="1" x14ac:dyDescent="0.25">
      <c r="C39" s="135" t="s">
        <v>188</v>
      </c>
      <c r="D39" s="137" t="s">
        <v>189</v>
      </c>
      <c r="E39" s="209" t="s">
        <v>275</v>
      </c>
      <c r="F39" s="209"/>
      <c r="G39" s="209"/>
      <c r="H39" s="209"/>
      <c r="I39" s="209"/>
      <c r="J39" s="209"/>
      <c r="K39" s="209"/>
    </row>
    <row r="40" spans="3:11" x14ac:dyDescent="0.25">
      <c r="C40" s="135" t="s">
        <v>190</v>
      </c>
      <c r="D40" s="137" t="s">
        <v>230</v>
      </c>
      <c r="E40" s="209" t="s">
        <v>191</v>
      </c>
      <c r="F40" s="209"/>
      <c r="G40" s="209"/>
      <c r="H40" s="209"/>
      <c r="I40" s="209"/>
      <c r="J40" s="209"/>
      <c r="K40" s="209"/>
    </row>
    <row r="41" spans="3:11" ht="29.65" customHeight="1" x14ac:dyDescent="0.25">
      <c r="C41" s="136" t="s">
        <v>192</v>
      </c>
      <c r="D41" s="137" t="s">
        <v>193</v>
      </c>
      <c r="E41" s="209" t="s">
        <v>276</v>
      </c>
      <c r="F41" s="209"/>
      <c r="G41" s="209"/>
      <c r="H41" s="209"/>
      <c r="I41" s="209"/>
      <c r="J41" s="209"/>
      <c r="K41" s="209"/>
    </row>
    <row r="42" spans="3:11" ht="17.45" customHeight="1" x14ac:dyDescent="0.25">
      <c r="C42" s="135" t="s">
        <v>194</v>
      </c>
      <c r="D42" s="137" t="s">
        <v>251</v>
      </c>
      <c r="E42" s="209" t="s">
        <v>195</v>
      </c>
      <c r="F42" s="209"/>
      <c r="G42" s="209"/>
      <c r="H42" s="209"/>
      <c r="I42" s="209"/>
      <c r="J42" s="209"/>
      <c r="K42" s="209"/>
    </row>
    <row r="45" spans="3:11" ht="21" x14ac:dyDescent="0.35">
      <c r="C45" s="69" t="s">
        <v>252</v>
      </c>
    </row>
  </sheetData>
  <mergeCells count="38">
    <mergeCell ref="E12:K12"/>
    <mergeCell ref="E11:K11"/>
    <mergeCell ref="E10:K10"/>
    <mergeCell ref="E5:K5"/>
    <mergeCell ref="E31:K31"/>
    <mergeCell ref="E20:K20"/>
    <mergeCell ref="E16:K16"/>
    <mergeCell ref="E18:K18"/>
    <mergeCell ref="E17:K17"/>
    <mergeCell ref="E15:K15"/>
    <mergeCell ref="E14:K14"/>
    <mergeCell ref="E13:K13"/>
    <mergeCell ref="E24:K24"/>
    <mergeCell ref="E23:K23"/>
    <mergeCell ref="E22:K22"/>
    <mergeCell ref="E21:K21"/>
    <mergeCell ref="E29:K29"/>
    <mergeCell ref="E19:K19"/>
    <mergeCell ref="E28:K28"/>
    <mergeCell ref="E27:K27"/>
    <mergeCell ref="E26:K26"/>
    <mergeCell ref="E25:K25"/>
    <mergeCell ref="E8:K8"/>
    <mergeCell ref="E7:K7"/>
    <mergeCell ref="E6:K6"/>
    <mergeCell ref="E9:K9"/>
    <mergeCell ref="E42:K42"/>
    <mergeCell ref="E41:K41"/>
    <mergeCell ref="E40:K40"/>
    <mergeCell ref="E39:K39"/>
    <mergeCell ref="E38:K38"/>
    <mergeCell ref="E37:K37"/>
    <mergeCell ref="E36:K36"/>
    <mergeCell ref="E35:K35"/>
    <mergeCell ref="E34:K34"/>
    <mergeCell ref="E33:K33"/>
    <mergeCell ref="E32:K32"/>
    <mergeCell ref="E30:K30"/>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5124" r:id="rId4">
          <objectPr defaultSize="0" autoPict="0" r:id="rId5">
            <anchor moveWithCells="1">
              <from>
                <xdr:col>2</xdr:col>
                <xdr:colOff>0</xdr:colOff>
                <xdr:row>46</xdr:row>
                <xdr:rowOff>0</xdr:rowOff>
              </from>
              <to>
                <xdr:col>3</xdr:col>
                <xdr:colOff>9525</xdr:colOff>
                <xdr:row>50</xdr:row>
                <xdr:rowOff>0</xdr:rowOff>
              </to>
            </anchor>
          </objectPr>
        </oleObject>
      </mc:Choice>
      <mc:Fallback>
        <oleObject progId="Document" dvAspect="DVASPECT_ICON" shapeId="512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772A-BD85-4267-B106-C02D36F29286}">
  <dimension ref="C4:K67"/>
  <sheetViews>
    <sheetView workbookViewId="0"/>
  </sheetViews>
  <sheetFormatPr defaultColWidth="8.85546875" defaultRowHeight="15" x14ac:dyDescent="0.25"/>
  <cols>
    <col min="1" max="3" width="8.85546875" style="1"/>
    <col min="4" max="4" width="8" style="1" customWidth="1"/>
    <col min="5" max="5" width="8.85546875" style="1"/>
    <col min="6" max="6" width="9.140625" style="1" customWidth="1"/>
    <col min="7" max="8" width="8.85546875" style="1"/>
    <col min="9" max="9" width="11" style="1" customWidth="1"/>
    <col min="10" max="10" width="10.28515625" style="1" customWidth="1"/>
    <col min="11" max="11" width="20.28515625" style="1" bestFit="1" customWidth="1"/>
    <col min="12" max="16384" width="8.85546875" style="1"/>
  </cols>
  <sheetData>
    <row r="4" spans="3:11" ht="18.95" customHeight="1" x14ac:dyDescent="0.35">
      <c r="C4" s="69" t="s">
        <v>6</v>
      </c>
    </row>
    <row r="5" spans="3:11" ht="16.5" customHeight="1" x14ac:dyDescent="0.35">
      <c r="C5" s="69"/>
    </row>
    <row r="6" spans="3:11" x14ac:dyDescent="0.25">
      <c r="C6" s="4" t="s">
        <v>196</v>
      </c>
      <c r="K6" s="4"/>
    </row>
    <row r="7" spans="3:11" x14ac:dyDescent="0.25">
      <c r="F7" s="4" t="s">
        <v>197</v>
      </c>
      <c r="G7" s="4"/>
      <c r="H7" s="4"/>
      <c r="I7" s="4"/>
      <c r="J7" s="4" t="s">
        <v>15</v>
      </c>
    </row>
    <row r="8" spans="3:11" x14ac:dyDescent="0.25">
      <c r="F8" s="213" t="s">
        <v>198</v>
      </c>
      <c r="G8" s="213"/>
      <c r="H8" s="213"/>
      <c r="I8" s="213"/>
      <c r="J8" s="96">
        <v>2.8000000000000001E-2</v>
      </c>
    </row>
    <row r="9" spans="3:11" x14ac:dyDescent="0.25">
      <c r="F9" s="213" t="s">
        <v>199</v>
      </c>
      <c r="G9" s="213"/>
      <c r="H9" s="213"/>
      <c r="I9" s="213"/>
      <c r="J9" s="96">
        <v>0.08</v>
      </c>
    </row>
    <row r="10" spans="3:11" x14ac:dyDescent="0.25">
      <c r="F10" s="213" t="s">
        <v>200</v>
      </c>
      <c r="G10" s="213"/>
      <c r="H10" s="213"/>
      <c r="I10" s="213"/>
      <c r="J10" s="96">
        <f>(1+J9)/(1+J8)-1</f>
        <v>5.058365758754868E-2</v>
      </c>
    </row>
    <row r="11" spans="3:11" x14ac:dyDescent="0.25">
      <c r="F11" s="213" t="s">
        <v>201</v>
      </c>
      <c r="G11" s="213"/>
      <c r="H11" s="213"/>
      <c r="I11" s="213"/>
      <c r="J11" s="97">
        <v>0.13</v>
      </c>
    </row>
    <row r="12" spans="3:11" x14ac:dyDescent="0.25">
      <c r="F12" s="213" t="s">
        <v>202</v>
      </c>
      <c r="G12" s="213"/>
      <c r="H12" s="213"/>
      <c r="I12" s="213"/>
      <c r="J12" s="96">
        <f>(1+J11)/(1+J8)-1</f>
        <v>9.9221789883268352E-2</v>
      </c>
    </row>
    <row r="13" spans="3:11" x14ac:dyDescent="0.25">
      <c r="F13" s="213" t="s">
        <v>203</v>
      </c>
      <c r="G13" s="213"/>
      <c r="H13" s="213"/>
      <c r="I13" s="213"/>
      <c r="J13" s="98">
        <v>0.5</v>
      </c>
    </row>
    <row r="14" spans="3:11" x14ac:dyDescent="0.25">
      <c r="F14" s="214" t="s">
        <v>204</v>
      </c>
      <c r="G14" s="214"/>
      <c r="H14" s="214"/>
      <c r="I14" s="214"/>
      <c r="J14" s="119">
        <v>0.25700000000000001</v>
      </c>
    </row>
    <row r="15" spans="3:11" x14ac:dyDescent="0.25">
      <c r="F15" s="214" t="s">
        <v>205</v>
      </c>
      <c r="G15" s="214"/>
      <c r="H15" s="214"/>
      <c r="I15" s="214"/>
      <c r="J15" s="118">
        <v>8.3999999999999995E-3</v>
      </c>
      <c r="K15" s="117"/>
    </row>
    <row r="16" spans="3:11" x14ac:dyDescent="0.25">
      <c r="F16" s="214" t="s">
        <v>206</v>
      </c>
      <c r="G16" s="214"/>
      <c r="H16" s="214"/>
      <c r="I16" s="214"/>
      <c r="J16" s="118">
        <v>4.0000000000000001E-3</v>
      </c>
    </row>
    <row r="17" spans="3:11" x14ac:dyDescent="0.25">
      <c r="F17" s="176" t="s">
        <v>207</v>
      </c>
      <c r="G17" s="177"/>
      <c r="H17" s="177"/>
      <c r="I17" s="178"/>
      <c r="J17" s="96">
        <f>J13*J9*(1-J14)+(1-J13)*(J11)</f>
        <v>9.4719999999999999E-2</v>
      </c>
    </row>
    <row r="18" spans="3:11" x14ac:dyDescent="0.25">
      <c r="F18" s="213" t="s">
        <v>208</v>
      </c>
      <c r="G18" s="213"/>
      <c r="H18" s="213"/>
      <c r="I18" s="213"/>
      <c r="J18" s="96">
        <f>(1+J17)/(1+J8)-1</f>
        <v>6.4902723735408507E-2</v>
      </c>
    </row>
    <row r="19" spans="3:11" x14ac:dyDescent="0.25">
      <c r="F19" s="213" t="s">
        <v>209</v>
      </c>
      <c r="G19" s="213"/>
      <c r="H19" s="213"/>
      <c r="I19" s="213"/>
      <c r="J19" s="2">
        <v>0.03</v>
      </c>
    </row>
    <row r="20" spans="3:11" x14ac:dyDescent="0.25">
      <c r="F20" s="213" t="s">
        <v>210</v>
      </c>
      <c r="G20" s="213"/>
      <c r="H20" s="213"/>
      <c r="I20" s="213"/>
      <c r="J20" s="2">
        <v>15</v>
      </c>
    </row>
    <row r="21" spans="3:11" x14ac:dyDescent="0.25">
      <c r="F21" s="213" t="s">
        <v>232</v>
      </c>
      <c r="G21" s="213"/>
      <c r="H21" s="213"/>
      <c r="I21" s="213"/>
      <c r="J21" s="99">
        <v>0.02</v>
      </c>
    </row>
    <row r="22" spans="3:11" x14ac:dyDescent="0.25">
      <c r="F22" s="52"/>
      <c r="G22" s="52"/>
      <c r="H22" s="52"/>
      <c r="I22" s="52"/>
      <c r="J22" s="95"/>
    </row>
    <row r="23" spans="3:11" x14ac:dyDescent="0.25">
      <c r="C23" s="4" t="s">
        <v>211</v>
      </c>
      <c r="F23" s="52"/>
      <c r="G23" s="52"/>
      <c r="H23" s="52"/>
      <c r="I23" s="52"/>
      <c r="J23" s="3"/>
    </row>
    <row r="24" spans="3:11" x14ac:dyDescent="0.25">
      <c r="F24" s="4" t="s">
        <v>197</v>
      </c>
      <c r="J24" s="4" t="s">
        <v>15</v>
      </c>
    </row>
    <row r="25" spans="3:11" x14ac:dyDescent="0.25">
      <c r="F25" s="2" t="s">
        <v>212</v>
      </c>
      <c r="G25" s="2"/>
      <c r="H25" s="2"/>
      <c r="I25" s="2"/>
      <c r="J25" s="161">
        <v>0.98</v>
      </c>
    </row>
    <row r="26" spans="3:11" x14ac:dyDescent="0.25">
      <c r="F26" s="2" t="s">
        <v>213</v>
      </c>
      <c r="G26" s="2"/>
      <c r="H26" s="2"/>
      <c r="I26" s="2"/>
      <c r="J26" s="161">
        <v>0.98</v>
      </c>
      <c r="K26" s="139"/>
    </row>
    <row r="27" spans="3:11" x14ac:dyDescent="0.25">
      <c r="F27" s="176" t="s">
        <v>214</v>
      </c>
      <c r="G27" s="177"/>
      <c r="H27" s="177"/>
      <c r="I27" s="178"/>
      <c r="J27" s="161">
        <v>0.98</v>
      </c>
      <c r="K27" s="139"/>
    </row>
    <row r="28" spans="3:11" x14ac:dyDescent="0.25">
      <c r="F28" s="2" t="s">
        <v>215</v>
      </c>
      <c r="G28" s="2"/>
      <c r="H28" s="2"/>
      <c r="I28" s="2"/>
      <c r="J28" s="162">
        <v>0.98</v>
      </c>
      <c r="K28" s="139"/>
    </row>
    <row r="30" spans="3:11" x14ac:dyDescent="0.25">
      <c r="C30" s="4" t="s">
        <v>216</v>
      </c>
    </row>
    <row r="32" spans="3:11" x14ac:dyDescent="0.25">
      <c r="E32" s="17" t="s">
        <v>217</v>
      </c>
      <c r="F32" s="18"/>
      <c r="G32" s="18"/>
      <c r="H32" s="18"/>
      <c r="I32" s="18"/>
      <c r="J32" s="19"/>
    </row>
    <row r="33" spans="4:10" x14ac:dyDescent="0.25">
      <c r="D33" s="23" t="s">
        <v>51</v>
      </c>
      <c r="E33" s="20">
        <v>3</v>
      </c>
      <c r="F33" s="21">
        <v>5</v>
      </c>
      <c r="G33" s="21">
        <v>7</v>
      </c>
      <c r="H33" s="21">
        <v>10</v>
      </c>
      <c r="I33" s="21">
        <v>15</v>
      </c>
      <c r="J33" s="22">
        <v>20</v>
      </c>
    </row>
    <row r="34" spans="4:10" x14ac:dyDescent="0.25">
      <c r="D34" s="14">
        <v>1</v>
      </c>
      <c r="E34" s="24">
        <v>0.33329999999999999</v>
      </c>
      <c r="F34" s="18">
        <v>0.2</v>
      </c>
      <c r="G34" s="18">
        <v>0.1429</v>
      </c>
      <c r="H34" s="18">
        <v>0.1</v>
      </c>
      <c r="I34" s="18">
        <v>0.05</v>
      </c>
      <c r="J34" s="19">
        <v>3.7499999999999999E-2</v>
      </c>
    </row>
    <row r="35" spans="4:10" x14ac:dyDescent="0.25">
      <c r="D35" s="15">
        <v>2</v>
      </c>
      <c r="E35" s="25">
        <v>0.44450000000000001</v>
      </c>
      <c r="F35" s="3">
        <v>0.32</v>
      </c>
      <c r="G35" s="3">
        <v>0.24490000000000001</v>
      </c>
      <c r="H35" s="3">
        <v>0.18</v>
      </c>
      <c r="I35" s="3">
        <v>9.5000000000000001E-2</v>
      </c>
      <c r="J35" s="26">
        <v>7.2190000000000004E-2</v>
      </c>
    </row>
    <row r="36" spans="4:10" x14ac:dyDescent="0.25">
      <c r="D36" s="15">
        <v>3</v>
      </c>
      <c r="E36" s="25">
        <v>0.14810000000000001</v>
      </c>
      <c r="F36" s="3">
        <v>0.192</v>
      </c>
      <c r="G36" s="3">
        <v>0.1749</v>
      </c>
      <c r="H36" s="3">
        <v>0.14399999999999999</v>
      </c>
      <c r="I36" s="3">
        <v>8.5500000000000007E-2</v>
      </c>
      <c r="J36" s="26">
        <v>6.6769999999999996E-2</v>
      </c>
    </row>
    <row r="37" spans="4:10" x14ac:dyDescent="0.25">
      <c r="D37" s="15">
        <v>4</v>
      </c>
      <c r="E37" s="25">
        <v>7.4099999999999999E-2</v>
      </c>
      <c r="F37" s="3">
        <v>0.1152</v>
      </c>
      <c r="G37" s="3">
        <v>0.1249</v>
      </c>
      <c r="H37" s="3">
        <v>0.1152</v>
      </c>
      <c r="I37" s="3">
        <v>7.6999999999999999E-2</v>
      </c>
      <c r="J37" s="26">
        <v>6.1769999999999999E-2</v>
      </c>
    </row>
    <row r="38" spans="4:10" x14ac:dyDescent="0.25">
      <c r="D38" s="15">
        <v>5</v>
      </c>
      <c r="E38" s="25"/>
      <c r="F38" s="3">
        <v>0.1152</v>
      </c>
      <c r="G38" s="3">
        <v>8.9300000000000004E-2</v>
      </c>
      <c r="H38" s="3">
        <v>9.2200000000000004E-2</v>
      </c>
      <c r="I38" s="3">
        <v>6.93E-2</v>
      </c>
      <c r="J38" s="26">
        <v>5.713E-2</v>
      </c>
    </row>
    <row r="39" spans="4:10" x14ac:dyDescent="0.25">
      <c r="D39" s="15">
        <v>6</v>
      </c>
      <c r="E39" s="25"/>
      <c r="F39" s="3">
        <v>5.7599999999999998E-2</v>
      </c>
      <c r="G39" s="3">
        <v>8.9200000000000002E-2</v>
      </c>
      <c r="H39" s="3">
        <v>7.3700000000000002E-2</v>
      </c>
      <c r="I39" s="3">
        <v>6.2300000000000001E-2</v>
      </c>
      <c r="J39" s="26">
        <v>5.2850000000000001E-2</v>
      </c>
    </row>
    <row r="40" spans="4:10" x14ac:dyDescent="0.25">
      <c r="D40" s="15">
        <v>7</v>
      </c>
      <c r="E40" s="25"/>
      <c r="F40" s="3"/>
      <c r="G40" s="3">
        <v>8.9300000000000004E-2</v>
      </c>
      <c r="H40" s="3">
        <v>6.5500000000000003E-2</v>
      </c>
      <c r="I40" s="3">
        <v>5.8999999999999997E-2</v>
      </c>
      <c r="J40" s="26">
        <v>4.888E-2</v>
      </c>
    </row>
    <row r="41" spans="4:10" x14ac:dyDescent="0.25">
      <c r="D41" s="15">
        <v>8</v>
      </c>
      <c r="E41" s="25"/>
      <c r="F41" s="3"/>
      <c r="G41" s="3">
        <v>4.4600000000000001E-2</v>
      </c>
      <c r="H41" s="3">
        <v>6.5500000000000003E-2</v>
      </c>
      <c r="I41" s="3">
        <v>5.8999999999999997E-2</v>
      </c>
      <c r="J41" s="26">
        <v>4.5220000000000003E-2</v>
      </c>
    </row>
    <row r="42" spans="4:10" x14ac:dyDescent="0.25">
      <c r="D42" s="15">
        <v>9</v>
      </c>
      <c r="E42" s="25"/>
      <c r="F42" s="3"/>
      <c r="G42" s="3"/>
      <c r="H42" s="3">
        <v>6.5600000000000006E-2</v>
      </c>
      <c r="I42" s="3">
        <v>5.91E-2</v>
      </c>
      <c r="J42" s="26">
        <v>4.462E-2</v>
      </c>
    </row>
    <row r="43" spans="4:10" x14ac:dyDescent="0.25">
      <c r="D43" s="15">
        <v>10</v>
      </c>
      <c r="E43" s="25"/>
      <c r="F43" s="3"/>
      <c r="G43" s="3"/>
      <c r="H43" s="3">
        <v>6.5500000000000003E-2</v>
      </c>
      <c r="I43" s="3">
        <v>5.8999999999999997E-2</v>
      </c>
      <c r="J43" s="26">
        <v>4.4609999999999997E-2</v>
      </c>
    </row>
    <row r="44" spans="4:10" x14ac:dyDescent="0.25">
      <c r="D44" s="15">
        <v>11</v>
      </c>
      <c r="E44" s="25"/>
      <c r="F44" s="3"/>
      <c r="G44" s="3"/>
      <c r="H44" s="3">
        <v>3.2800000000000003E-2</v>
      </c>
      <c r="I44" s="3">
        <v>5.91E-2</v>
      </c>
      <c r="J44" s="26">
        <v>4.462E-2</v>
      </c>
    </row>
    <row r="45" spans="4:10" x14ac:dyDescent="0.25">
      <c r="D45" s="15">
        <v>12</v>
      </c>
      <c r="E45" s="25"/>
      <c r="F45" s="3"/>
      <c r="G45" s="3"/>
      <c r="H45" s="3"/>
      <c r="I45" s="3">
        <v>5.8999999999999997E-2</v>
      </c>
      <c r="J45" s="26">
        <v>4.4609999999999997E-2</v>
      </c>
    </row>
    <row r="46" spans="4:10" x14ac:dyDescent="0.25">
      <c r="D46" s="15">
        <v>13</v>
      </c>
      <c r="E46" s="25"/>
      <c r="F46" s="3"/>
      <c r="G46" s="3"/>
      <c r="H46" s="3"/>
      <c r="I46" s="3">
        <v>5.91E-2</v>
      </c>
      <c r="J46" s="26">
        <v>4.462E-2</v>
      </c>
    </row>
    <row r="47" spans="4:10" x14ac:dyDescent="0.25">
      <c r="D47" s="15">
        <v>14</v>
      </c>
      <c r="E47" s="25"/>
      <c r="F47" s="3"/>
      <c r="G47" s="3"/>
      <c r="H47" s="3"/>
      <c r="I47" s="3">
        <v>5.8999999999999997E-2</v>
      </c>
      <c r="J47" s="26">
        <v>4.4609999999999997E-2</v>
      </c>
    </row>
    <row r="48" spans="4:10" x14ac:dyDescent="0.25">
      <c r="D48" s="15">
        <v>15</v>
      </c>
      <c r="E48" s="25"/>
      <c r="F48" s="3"/>
      <c r="G48" s="3"/>
      <c r="H48" s="3"/>
      <c r="I48" s="3">
        <v>5.91E-2</v>
      </c>
      <c r="J48" s="26">
        <v>4.462E-2</v>
      </c>
    </row>
    <row r="49" spans="3:10" x14ac:dyDescent="0.25">
      <c r="D49" s="15">
        <v>16</v>
      </c>
      <c r="E49" s="25"/>
      <c r="F49" s="3"/>
      <c r="G49" s="3"/>
      <c r="H49" s="3"/>
      <c r="I49" s="3">
        <v>2.9499999999999998E-2</v>
      </c>
      <c r="J49" s="26">
        <v>4.4609999999999997E-2</v>
      </c>
    </row>
    <row r="50" spans="3:10" x14ac:dyDescent="0.25">
      <c r="D50" s="15">
        <v>17</v>
      </c>
      <c r="E50" s="25"/>
      <c r="F50" s="3"/>
      <c r="G50" s="3"/>
      <c r="H50" s="3"/>
      <c r="I50" s="3"/>
      <c r="J50" s="26">
        <v>4.462E-2</v>
      </c>
    </row>
    <row r="51" spans="3:10" x14ac:dyDescent="0.25">
      <c r="D51" s="15">
        <v>18</v>
      </c>
      <c r="E51" s="25"/>
      <c r="F51" s="3"/>
      <c r="G51" s="3"/>
      <c r="H51" s="3"/>
      <c r="I51" s="3"/>
      <c r="J51" s="26">
        <v>4.4609999999999997E-2</v>
      </c>
    </row>
    <row r="52" spans="3:10" x14ac:dyDescent="0.25">
      <c r="D52" s="15">
        <v>19</v>
      </c>
      <c r="E52" s="25"/>
      <c r="F52" s="3"/>
      <c r="G52" s="3"/>
      <c r="H52" s="3"/>
      <c r="I52" s="3"/>
      <c r="J52" s="26">
        <v>4.462E-2</v>
      </c>
    </row>
    <row r="53" spans="3:10" x14ac:dyDescent="0.25">
      <c r="D53" s="15">
        <v>20</v>
      </c>
      <c r="E53" s="25"/>
      <c r="F53" s="3"/>
      <c r="G53" s="3"/>
      <c r="H53" s="3"/>
      <c r="I53" s="3"/>
      <c r="J53" s="26">
        <v>4.4609999999999997E-2</v>
      </c>
    </row>
    <row r="54" spans="3:10" x14ac:dyDescent="0.25">
      <c r="D54" s="16">
        <v>21</v>
      </c>
      <c r="E54" s="20"/>
      <c r="F54" s="21"/>
      <c r="G54" s="21"/>
      <c r="H54" s="21"/>
      <c r="I54" s="21"/>
      <c r="J54" s="22">
        <v>2.231E-2</v>
      </c>
    </row>
    <row r="55" spans="3:10" x14ac:dyDescent="0.25">
      <c r="D55" s="13" t="s">
        <v>53</v>
      </c>
      <c r="E55" s="64">
        <f>NPV($J$17,E34:E54)</f>
        <v>0.83985127291691852</v>
      </c>
      <c r="F55" s="64">
        <f t="shared" ref="F55:J55" si="0">NPV($J$17,F34:F54)</f>
        <v>0.78301500629910681</v>
      </c>
      <c r="G55" s="64">
        <f t="shared" si="0"/>
        <v>0.73281282777302525</v>
      </c>
      <c r="H55" s="64">
        <f t="shared" si="0"/>
        <v>0.66717351386754775</v>
      </c>
      <c r="I55" s="64">
        <f t="shared" si="0"/>
        <v>0.53270509960504009</v>
      </c>
      <c r="J55" s="64">
        <f t="shared" si="0"/>
        <v>0.45791341555036469</v>
      </c>
    </row>
    <row r="56" spans="3:10" x14ac:dyDescent="0.25">
      <c r="D56" s="13"/>
      <c r="E56" s="27"/>
      <c r="F56" s="27"/>
      <c r="G56" s="27"/>
      <c r="H56" s="27"/>
      <c r="I56" s="27"/>
      <c r="J56" s="27"/>
    </row>
    <row r="57" spans="3:10" x14ac:dyDescent="0.25">
      <c r="C57" s="4" t="s">
        <v>218</v>
      </c>
      <c r="D57" s="4"/>
      <c r="E57" s="4" t="s">
        <v>219</v>
      </c>
      <c r="F57" s="4"/>
      <c r="G57" s="4"/>
    </row>
    <row r="58" spans="3:10" x14ac:dyDescent="0.25">
      <c r="C58" s="1" t="s">
        <v>18</v>
      </c>
      <c r="E58" s="1">
        <v>7</v>
      </c>
    </row>
    <row r="59" spans="3:10" x14ac:dyDescent="0.25">
      <c r="C59" s="1" t="s">
        <v>220</v>
      </c>
      <c r="E59" s="1">
        <v>20</v>
      </c>
    </row>
    <row r="60" spans="3:10" x14ac:dyDescent="0.25">
      <c r="C60" s="1" t="s">
        <v>221</v>
      </c>
      <c r="E60" s="1">
        <v>20</v>
      </c>
    </row>
    <row r="62" spans="3:10" x14ac:dyDescent="0.25">
      <c r="C62" s="4" t="s">
        <v>277</v>
      </c>
    </row>
    <row r="63" spans="3:10" x14ac:dyDescent="0.25">
      <c r="C63" s="1" t="s">
        <v>222</v>
      </c>
    </row>
    <row r="64" spans="3:10" x14ac:dyDescent="0.25">
      <c r="C64" s="1" t="s">
        <v>47</v>
      </c>
    </row>
    <row r="65" spans="3:3" x14ac:dyDescent="0.25">
      <c r="C65" s="3"/>
    </row>
    <row r="66" spans="3:3" x14ac:dyDescent="0.25">
      <c r="C66" s="3"/>
    </row>
    <row r="67" spans="3:3" x14ac:dyDescent="0.25">
      <c r="C67" s="3"/>
    </row>
  </sheetData>
  <mergeCells count="15">
    <mergeCell ref="F27:I27"/>
    <mergeCell ref="F20:I20"/>
    <mergeCell ref="F21:I21"/>
    <mergeCell ref="F8:I8"/>
    <mergeCell ref="F19:I19"/>
    <mergeCell ref="F18:I18"/>
    <mergeCell ref="F16:I16"/>
    <mergeCell ref="F15:I15"/>
    <mergeCell ref="F14:I14"/>
    <mergeCell ref="F13:I13"/>
    <mergeCell ref="F12:I12"/>
    <mergeCell ref="F11:I11"/>
    <mergeCell ref="F10:I10"/>
    <mergeCell ref="F9:I9"/>
    <mergeCell ref="F17:I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Introduction</vt:lpstr>
      <vt:lpstr>LCOS Calculator - Project</vt:lpstr>
      <vt:lpstr>LCOS Calculator - Future</vt:lpstr>
      <vt:lpstr>Capital Cost Guide</vt:lpstr>
      <vt:lpstr>Terminology &amp; Documentation</vt:lpstr>
      <vt:lpstr>Assumptions &amp; Parameters</vt:lpstr>
      <vt:lpstr>analysis_period</vt:lpstr>
      <vt:lpstr>bidirectional_inverter_efficiency</vt:lpstr>
      <vt:lpstr>bidirectional_transformer_efficiency</vt:lpstr>
      <vt:lpstr>cost_of_equity_nominal</vt:lpstr>
      <vt:lpstr>cost_of_equity_real</vt:lpstr>
      <vt:lpstr>'LCOS Calculator - Future'!CRF_real</vt:lpstr>
      <vt:lpstr>CRF_real</vt:lpstr>
      <vt:lpstr>debt_fraction</vt:lpstr>
      <vt:lpstr>electricity_cost</vt:lpstr>
      <vt:lpstr>inflation_rate</vt:lpstr>
      <vt:lpstr>insurance</vt:lpstr>
      <vt:lpstr>interest_rate_nominal</vt:lpstr>
      <vt:lpstr>interest_rate_real</vt:lpstr>
      <vt:lpstr>'LCOS Calculator - Future'!ITC</vt:lpstr>
      <vt:lpstr>ITC</vt:lpstr>
      <vt:lpstr>property_tax</vt:lpstr>
      <vt:lpstr>'LCOS Calculator - Future'!PVD</vt:lpstr>
      <vt:lpstr>PVD</vt:lpstr>
      <vt:lpstr>rectifier_efficiency</vt:lpstr>
      <vt:lpstr>tax_rate</vt:lpstr>
      <vt:lpstr>unidirectional_inverter_efficiency</vt:lpstr>
      <vt:lpstr>WACC_nominal</vt:lpstr>
      <vt:lpstr>WACC_real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Mongird, Kendall</dc:creator>
  <cp:keywords/>
  <dc:description/>
  <cp:lastModifiedBy>Kort, Kenneth</cp:lastModifiedBy>
  <cp:revision/>
  <dcterms:created xsi:type="dcterms:W3CDTF">2022-09-06T20:28:25Z</dcterms:created>
  <dcterms:modified xsi:type="dcterms:W3CDTF">2022-11-07T23:25:02Z</dcterms:modified>
  <cp:category/>
  <cp:contentStatus/>
</cp:coreProperties>
</file>